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85" yWindow="840" windowWidth="15600" windowHeight="11340" tabRatio="986" activeTab="4"/>
  </bookViews>
  <sheets>
    <sheet name="Instructions" sheetId="31" r:id="rId1"/>
    <sheet name="La Puce sommaire" sheetId="1" r:id="rId2"/>
    <sheet name="Partenaires" sheetId="23" r:id="rId3"/>
    <sheet name="Animateurs" sheetId="26" r:id="rId4"/>
    <sheet name="Suivi Contrats" sheetId="18" r:id="rId5"/>
    <sheet name="Suivi objectifs" sheetId="21" r:id="rId6"/>
    <sheet name="Suivi rapports" sheetId="13" r:id="rId7"/>
    <sheet name="Suivi objectifs IMPRESSION" sheetId="32" r:id="rId8"/>
    <sheet name="Suivi contrats IMPRESSION" sheetId="28" r:id="rId9"/>
    <sheet name="Paramètres" sheetId="27" r:id="rId10"/>
  </sheets>
  <definedNames>
    <definedName name="_xlnm._FilterDatabase" localSheetId="5" hidden="1">'Suivi objectifs'!$A$97:$F$187</definedName>
    <definedName name="_xlnm._FilterDatabase" localSheetId="7" hidden="1">'Suivi objectifs IMPRESSION'!$A$97:$F$187</definedName>
    <definedName name="_xlnm.Criteria" localSheetId="5">'Suivi objectifs'!#REF!</definedName>
    <definedName name="_xlnm.Criteria" localSheetId="7">'Suivi objectifs IMPRESSION'!#REF!</definedName>
  </definedNames>
  <calcPr calcId="145621"/>
</workbook>
</file>

<file path=xl/calcChain.xml><?xml version="1.0" encoding="utf-8"?>
<calcChain xmlns="http://schemas.openxmlformats.org/spreadsheetml/2006/main">
  <c r="H24" i="13" l="1"/>
  <c r="H6" i="13"/>
  <c r="I6" i="13" s="1"/>
  <c r="H7" i="13"/>
  <c r="I7" i="13" s="1"/>
  <c r="H8" i="13"/>
  <c r="I8" i="13" s="1"/>
  <c r="H9" i="13"/>
  <c r="I9" i="13" s="1"/>
  <c r="H10" i="13"/>
  <c r="I10" i="13" s="1"/>
  <c r="H11" i="13"/>
  <c r="I11" i="13" s="1"/>
  <c r="H12" i="13"/>
  <c r="I12" i="13" s="1"/>
  <c r="H13" i="13"/>
  <c r="H14" i="13"/>
  <c r="H15" i="13"/>
  <c r="H16" i="13"/>
  <c r="H17" i="13"/>
  <c r="I17" i="13" s="1"/>
  <c r="H18" i="13"/>
  <c r="I18" i="13" s="1"/>
  <c r="H19" i="13"/>
  <c r="I19" i="13" s="1"/>
  <c r="H20" i="13"/>
  <c r="I20" i="13" s="1"/>
  <c r="H21" i="13"/>
  <c r="H22" i="13"/>
  <c r="H23" i="13"/>
  <c r="F5" i="13"/>
  <c r="G5" i="13" s="1"/>
  <c r="F6" i="13"/>
  <c r="G6" i="13" s="1"/>
  <c r="F7" i="13"/>
  <c r="F8" i="13"/>
  <c r="F9" i="13"/>
  <c r="F10" i="13"/>
  <c r="F11" i="13"/>
  <c r="G11" i="13" s="1"/>
  <c r="F12" i="13"/>
  <c r="G12" i="13" s="1"/>
  <c r="F13" i="13"/>
  <c r="F14" i="13"/>
  <c r="G14" i="13" s="1"/>
  <c r="F15" i="13"/>
  <c r="G15" i="13" s="1"/>
  <c r="F16" i="13"/>
  <c r="F17" i="13"/>
  <c r="F18" i="13"/>
  <c r="G18" i="13" s="1"/>
  <c r="F19" i="13"/>
  <c r="G19" i="13" s="1"/>
  <c r="F20" i="13"/>
  <c r="G20" i="13" s="1"/>
  <c r="F21" i="13"/>
  <c r="F22" i="13"/>
  <c r="F23" i="13"/>
  <c r="F24" i="13"/>
  <c r="G24" i="13" s="1"/>
  <c r="F4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4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4" i="13"/>
  <c r="B24" i="13"/>
  <c r="B5" i="13"/>
  <c r="C5" i="13" s="1"/>
  <c r="B6" i="13"/>
  <c r="B7" i="13"/>
  <c r="B8" i="13"/>
  <c r="G8" i="13" s="1"/>
  <c r="B9" i="13"/>
  <c r="G9" i="13" s="1"/>
  <c r="B10" i="13"/>
  <c r="B11" i="13"/>
  <c r="B12" i="13"/>
  <c r="B13" i="13"/>
  <c r="B14" i="13"/>
  <c r="B15" i="13"/>
  <c r="B16" i="13"/>
  <c r="B17" i="13"/>
  <c r="G17" i="13" s="1"/>
  <c r="B18" i="13"/>
  <c r="B19" i="13"/>
  <c r="B20" i="13"/>
  <c r="B21" i="13"/>
  <c r="B22" i="13"/>
  <c r="B23" i="13"/>
  <c r="B4" i="13"/>
  <c r="K23" i="13"/>
  <c r="K24" i="13"/>
  <c r="J5" i="13"/>
  <c r="J7" i="13"/>
  <c r="J8" i="13"/>
  <c r="J16" i="13"/>
  <c r="J17" i="13"/>
  <c r="J20" i="13"/>
  <c r="J22" i="13"/>
  <c r="J23" i="13"/>
  <c r="J24" i="13"/>
  <c r="I13" i="13"/>
  <c r="I14" i="13"/>
  <c r="I15" i="13"/>
  <c r="I16" i="13"/>
  <c r="I21" i="13"/>
  <c r="I22" i="13"/>
  <c r="I23" i="13"/>
  <c r="I24" i="13"/>
  <c r="G4" i="13"/>
  <c r="G7" i="13"/>
  <c r="G10" i="13"/>
  <c r="G13" i="13"/>
  <c r="G21" i="13"/>
  <c r="G22" i="13"/>
  <c r="G23" i="13"/>
  <c r="A22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4" i="13"/>
  <c r="D99" i="32"/>
  <c r="E99" i="32"/>
  <c r="D100" i="32"/>
  <c r="D193" i="32" s="1"/>
  <c r="E193" i="32" s="1"/>
  <c r="E100" i="32"/>
  <c r="D101" i="32"/>
  <c r="E101" i="32"/>
  <c r="D102" i="32"/>
  <c r="E102" i="32"/>
  <c r="D103" i="32"/>
  <c r="E103" i="32"/>
  <c r="D104" i="32"/>
  <c r="D192" i="32" s="1"/>
  <c r="E192" i="32" s="1"/>
  <c r="E104" i="32"/>
  <c r="D105" i="32"/>
  <c r="E105" i="32"/>
  <c r="D106" i="32"/>
  <c r="E106" i="32"/>
  <c r="D107" i="32"/>
  <c r="E107" i="32"/>
  <c r="D108" i="32"/>
  <c r="E108" i="32"/>
  <c r="D109" i="32"/>
  <c r="E109" i="32"/>
  <c r="D110" i="32"/>
  <c r="E110" i="32"/>
  <c r="D111" i="32"/>
  <c r="E111" i="32"/>
  <c r="D112" i="32"/>
  <c r="E112" i="32"/>
  <c r="D113" i="32"/>
  <c r="E113" i="32"/>
  <c r="D114" i="32"/>
  <c r="E114" i="32"/>
  <c r="D115" i="32"/>
  <c r="E115" i="32"/>
  <c r="D116" i="32"/>
  <c r="E116" i="32"/>
  <c r="D117" i="32"/>
  <c r="E117" i="32"/>
  <c r="D118" i="32"/>
  <c r="E118" i="32"/>
  <c r="D119" i="32"/>
  <c r="E119" i="32"/>
  <c r="D120" i="32"/>
  <c r="E120" i="32"/>
  <c r="D121" i="32"/>
  <c r="E121" i="32"/>
  <c r="D122" i="32"/>
  <c r="E122" i="32"/>
  <c r="D123" i="32"/>
  <c r="E123" i="32"/>
  <c r="D124" i="32"/>
  <c r="E124" i="32"/>
  <c r="D125" i="32"/>
  <c r="E125" i="32"/>
  <c r="D126" i="32"/>
  <c r="E126" i="32"/>
  <c r="D127" i="32"/>
  <c r="E127" i="32"/>
  <c r="D128" i="32"/>
  <c r="E128" i="32"/>
  <c r="D129" i="32"/>
  <c r="E129" i="32"/>
  <c r="D130" i="32"/>
  <c r="E130" i="32"/>
  <c r="D131" i="32"/>
  <c r="E131" i="32"/>
  <c r="D132" i="32"/>
  <c r="E132" i="32"/>
  <c r="D133" i="32"/>
  <c r="E133" i="32"/>
  <c r="D134" i="32"/>
  <c r="E134" i="32"/>
  <c r="D135" i="32"/>
  <c r="E135" i="32"/>
  <c r="D136" i="32"/>
  <c r="E136" i="32"/>
  <c r="D137" i="32"/>
  <c r="E137" i="32"/>
  <c r="D138" i="32"/>
  <c r="E138" i="32"/>
  <c r="D139" i="32"/>
  <c r="E139" i="32"/>
  <c r="D140" i="32"/>
  <c r="E140" i="32"/>
  <c r="D141" i="32"/>
  <c r="E141" i="32"/>
  <c r="D142" i="32"/>
  <c r="E142" i="32"/>
  <c r="D143" i="32"/>
  <c r="E143" i="32"/>
  <c r="D144" i="32"/>
  <c r="E144" i="32"/>
  <c r="D145" i="32"/>
  <c r="E145" i="32"/>
  <c r="D146" i="32"/>
  <c r="E146" i="32"/>
  <c r="D147" i="32"/>
  <c r="E147" i="32"/>
  <c r="D148" i="32"/>
  <c r="E148" i="32"/>
  <c r="D149" i="32"/>
  <c r="E149" i="32"/>
  <c r="D150" i="32"/>
  <c r="E150" i="32"/>
  <c r="D151" i="32"/>
  <c r="E151" i="32"/>
  <c r="D152" i="32"/>
  <c r="E152" i="32"/>
  <c r="D153" i="32"/>
  <c r="E153" i="32"/>
  <c r="D154" i="32"/>
  <c r="E154" i="32"/>
  <c r="D155" i="32"/>
  <c r="E155" i="32"/>
  <c r="D156" i="32"/>
  <c r="E156" i="32"/>
  <c r="D157" i="32"/>
  <c r="E157" i="32"/>
  <c r="D158" i="32"/>
  <c r="E158" i="32"/>
  <c r="D159" i="32"/>
  <c r="E159" i="32"/>
  <c r="D160" i="32"/>
  <c r="E160" i="32"/>
  <c r="D161" i="32"/>
  <c r="E161" i="32"/>
  <c r="D162" i="32"/>
  <c r="E162" i="32"/>
  <c r="D163" i="32"/>
  <c r="E163" i="32"/>
  <c r="D164" i="32"/>
  <c r="E164" i="32"/>
  <c r="D165" i="32"/>
  <c r="E165" i="32"/>
  <c r="D166" i="32"/>
  <c r="E166" i="32"/>
  <c r="D167" i="32"/>
  <c r="E167" i="32"/>
  <c r="D168" i="32"/>
  <c r="E168" i="32"/>
  <c r="D169" i="32"/>
  <c r="E169" i="32"/>
  <c r="D170" i="32"/>
  <c r="E170" i="32"/>
  <c r="D171" i="32"/>
  <c r="E171" i="32"/>
  <c r="D172" i="32"/>
  <c r="E172" i="32"/>
  <c r="D173" i="32"/>
  <c r="E173" i="32"/>
  <c r="D174" i="32"/>
  <c r="E174" i="32"/>
  <c r="D175" i="32"/>
  <c r="E175" i="32"/>
  <c r="D176" i="32"/>
  <c r="E176" i="32"/>
  <c r="D177" i="32"/>
  <c r="E177" i="32"/>
  <c r="D178" i="32"/>
  <c r="E178" i="32"/>
  <c r="D179" i="32"/>
  <c r="E179" i="32"/>
  <c r="D180" i="32"/>
  <c r="E180" i="32"/>
  <c r="D181" i="32"/>
  <c r="E181" i="32"/>
  <c r="D182" i="32"/>
  <c r="E182" i="32"/>
  <c r="D183" i="32"/>
  <c r="E183" i="32"/>
  <c r="D184" i="32"/>
  <c r="E184" i="32"/>
  <c r="D185" i="32"/>
  <c r="E185" i="32"/>
  <c r="D186" i="32"/>
  <c r="E186" i="32"/>
  <c r="D187" i="32"/>
  <c r="E187" i="32"/>
  <c r="D98" i="32"/>
  <c r="E98" i="32"/>
  <c r="D5" i="32"/>
  <c r="D6" i="32"/>
  <c r="D7" i="32"/>
  <c r="D8" i="32"/>
  <c r="D9" i="32"/>
  <c r="E9" i="32" s="1"/>
  <c r="D10" i="32"/>
  <c r="E10" i="32" s="1"/>
  <c r="D11" i="32"/>
  <c r="D12" i="32"/>
  <c r="E12" i="32" s="1"/>
  <c r="D13" i="32"/>
  <c r="D14" i="32"/>
  <c r="D15" i="32"/>
  <c r="D16" i="32"/>
  <c r="E16" i="32" s="1"/>
  <c r="D17" i="32"/>
  <c r="E17" i="32" s="1"/>
  <c r="D18" i="32"/>
  <c r="D19" i="32"/>
  <c r="E19" i="32" s="1"/>
  <c r="D20" i="32"/>
  <c r="E20" i="32" s="1"/>
  <c r="D21" i="32"/>
  <c r="D22" i="32"/>
  <c r="D23" i="32"/>
  <c r="E23" i="32" s="1"/>
  <c r="D24" i="32"/>
  <c r="D25" i="32"/>
  <c r="D26" i="32"/>
  <c r="D27" i="32"/>
  <c r="E27" i="32" s="1"/>
  <c r="D28" i="32"/>
  <c r="E28" i="32" s="1"/>
  <c r="D29" i="32"/>
  <c r="D30" i="32"/>
  <c r="D31" i="32"/>
  <c r="D32" i="32"/>
  <c r="D33" i="32"/>
  <c r="D34" i="32"/>
  <c r="D35" i="32"/>
  <c r="E35" i="32" s="1"/>
  <c r="D36" i="32"/>
  <c r="E36" i="32" s="1"/>
  <c r="D37" i="32"/>
  <c r="D38" i="32"/>
  <c r="D39" i="32"/>
  <c r="D40" i="32"/>
  <c r="D41" i="32"/>
  <c r="E41" i="32" s="1"/>
  <c r="D42" i="32"/>
  <c r="E42" i="32" s="1"/>
  <c r="D43" i="32"/>
  <c r="E43" i="32" s="1"/>
  <c r="D44" i="32"/>
  <c r="D45" i="32"/>
  <c r="D46" i="32"/>
  <c r="D47" i="32"/>
  <c r="D48" i="32"/>
  <c r="D49" i="32"/>
  <c r="E49" i="32" s="1"/>
  <c r="D50" i="32"/>
  <c r="E50" i="32" s="1"/>
  <c r="D51" i="32"/>
  <c r="D52" i="32"/>
  <c r="E52" i="32" s="1"/>
  <c r="D53" i="32"/>
  <c r="D54" i="32"/>
  <c r="D55" i="32"/>
  <c r="D56" i="32"/>
  <c r="E56" i="32" s="1"/>
  <c r="D57" i="32"/>
  <c r="E57" i="32" s="1"/>
  <c r="D58" i="32"/>
  <c r="D59" i="32"/>
  <c r="E59" i="32" s="1"/>
  <c r="D60" i="32"/>
  <c r="E60" i="32" s="1"/>
  <c r="D61" i="32"/>
  <c r="D62" i="32"/>
  <c r="D63" i="32"/>
  <c r="E63" i="32" s="1"/>
  <c r="D64" i="32"/>
  <c r="D65" i="32"/>
  <c r="D66" i="32"/>
  <c r="D67" i="32"/>
  <c r="E67" i="32" s="1"/>
  <c r="D68" i="32"/>
  <c r="E68" i="32" s="1"/>
  <c r="D69" i="32"/>
  <c r="D70" i="32"/>
  <c r="D71" i="32"/>
  <c r="D72" i="32"/>
  <c r="D73" i="32"/>
  <c r="D74" i="32"/>
  <c r="E74" i="32" s="1"/>
  <c r="D75" i="32"/>
  <c r="E75" i="32" s="1"/>
  <c r="D76" i="32"/>
  <c r="E76" i="32" s="1"/>
  <c r="D77" i="32"/>
  <c r="D78" i="32"/>
  <c r="D79" i="32"/>
  <c r="D80" i="32"/>
  <c r="D81" i="32"/>
  <c r="E81" i="32" s="1"/>
  <c r="D82" i="32"/>
  <c r="E82" i="32" s="1"/>
  <c r="D83" i="32"/>
  <c r="E83" i="32" s="1"/>
  <c r="D84" i="32"/>
  <c r="E84" i="32" s="1"/>
  <c r="D85" i="32"/>
  <c r="D86" i="32"/>
  <c r="D87" i="32"/>
  <c r="D88" i="32"/>
  <c r="E88" i="32" s="1"/>
  <c r="D89" i="32"/>
  <c r="D90" i="32"/>
  <c r="D91" i="32"/>
  <c r="E91" i="32" s="1"/>
  <c r="D92" i="32"/>
  <c r="E92" i="32" s="1"/>
  <c r="D93" i="32"/>
  <c r="D4" i="32"/>
  <c r="E4" i="32"/>
  <c r="F5" i="32"/>
  <c r="F6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F26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55" i="32"/>
  <c r="F56" i="32"/>
  <c r="F57" i="32"/>
  <c r="F58" i="32"/>
  <c r="F59" i="32"/>
  <c r="F60" i="32"/>
  <c r="F61" i="32"/>
  <c r="F62" i="32"/>
  <c r="F63" i="32"/>
  <c r="F64" i="32"/>
  <c r="F65" i="32"/>
  <c r="F66" i="32"/>
  <c r="F67" i="32"/>
  <c r="F68" i="32"/>
  <c r="F69" i="32"/>
  <c r="F70" i="32"/>
  <c r="F71" i="32"/>
  <c r="F72" i="32"/>
  <c r="F73" i="32"/>
  <c r="F74" i="32"/>
  <c r="F75" i="32"/>
  <c r="F76" i="32"/>
  <c r="F77" i="32"/>
  <c r="F78" i="32"/>
  <c r="F79" i="32"/>
  <c r="F80" i="32"/>
  <c r="F81" i="32"/>
  <c r="F82" i="32"/>
  <c r="F83" i="32"/>
  <c r="F84" i="32"/>
  <c r="F85" i="32"/>
  <c r="F86" i="32"/>
  <c r="F87" i="32"/>
  <c r="F88" i="32"/>
  <c r="F89" i="32"/>
  <c r="F90" i="32"/>
  <c r="F91" i="32"/>
  <c r="F92" i="32"/>
  <c r="E93" i="32" s="1"/>
  <c r="F93" i="32"/>
  <c r="F4" i="32"/>
  <c r="D195" i="32"/>
  <c r="E195" i="32" s="1"/>
  <c r="D194" i="32"/>
  <c r="E194" i="32" s="1"/>
  <c r="D191" i="32"/>
  <c r="E191" i="32" s="1"/>
  <c r="A183" i="32"/>
  <c r="A178" i="32"/>
  <c r="A173" i="32"/>
  <c r="A168" i="32"/>
  <c r="A163" i="32"/>
  <c r="A158" i="32"/>
  <c r="A153" i="32"/>
  <c r="A148" i="32"/>
  <c r="A143" i="32"/>
  <c r="A138" i="32"/>
  <c r="A133" i="32"/>
  <c r="A128" i="32"/>
  <c r="A123" i="32"/>
  <c r="A118" i="32"/>
  <c r="A113" i="32"/>
  <c r="A108" i="32"/>
  <c r="A103" i="32"/>
  <c r="A98" i="32"/>
  <c r="E90" i="32"/>
  <c r="E89" i="32"/>
  <c r="A89" i="32"/>
  <c r="B89" i="32" s="1"/>
  <c r="B90" i="32" s="1"/>
  <c r="B91" i="32" s="1"/>
  <c r="B92" i="32" s="1"/>
  <c r="B93" i="32" s="1"/>
  <c r="E87" i="32"/>
  <c r="E86" i="32"/>
  <c r="E85" i="32"/>
  <c r="B84" i="32"/>
  <c r="B85" i="32" s="1"/>
  <c r="B86" i="32" s="1"/>
  <c r="B87" i="32" s="1"/>
  <c r="B88" i="32" s="1"/>
  <c r="A84" i="32"/>
  <c r="E80" i="32"/>
  <c r="E79" i="32"/>
  <c r="A79" i="32"/>
  <c r="B79" i="32" s="1"/>
  <c r="B80" i="32" s="1"/>
  <c r="B81" i="32" s="1"/>
  <c r="B82" i="32" s="1"/>
  <c r="B83" i="32" s="1"/>
  <c r="E78" i="32"/>
  <c r="E77" i="32"/>
  <c r="A74" i="32"/>
  <c r="B74" i="32" s="1"/>
  <c r="B75" i="32" s="1"/>
  <c r="B76" i="32" s="1"/>
  <c r="B77" i="32" s="1"/>
  <c r="B78" i="32" s="1"/>
  <c r="E73" i="32"/>
  <c r="E72" i="32"/>
  <c r="E71" i="32"/>
  <c r="E70" i="32"/>
  <c r="E69" i="32"/>
  <c r="A69" i="32"/>
  <c r="B69" i="32" s="1"/>
  <c r="B70" i="32" s="1"/>
  <c r="B71" i="32" s="1"/>
  <c r="B72" i="32" s="1"/>
  <c r="B73" i="32" s="1"/>
  <c r="E66" i="32"/>
  <c r="E65" i="32"/>
  <c r="E64" i="32"/>
  <c r="A64" i="32"/>
  <c r="B64" i="32" s="1"/>
  <c r="B65" i="32" s="1"/>
  <c r="B66" i="32" s="1"/>
  <c r="B67" i="32" s="1"/>
  <c r="B68" i="32" s="1"/>
  <c r="E62" i="32"/>
  <c r="E61" i="32"/>
  <c r="B59" i="32"/>
  <c r="B60" i="32" s="1"/>
  <c r="B61" i="32" s="1"/>
  <c r="B62" i="32" s="1"/>
  <c r="B63" i="32" s="1"/>
  <c r="A59" i="32"/>
  <c r="E58" i="32"/>
  <c r="E55" i="32"/>
  <c r="E54" i="32"/>
  <c r="A54" i="32"/>
  <c r="B54" i="32" s="1"/>
  <c r="B55" i="32" s="1"/>
  <c r="B56" i="32" s="1"/>
  <c r="B57" i="32" s="1"/>
  <c r="B58" i="32" s="1"/>
  <c r="E53" i="32"/>
  <c r="E51" i="32"/>
  <c r="A49" i="32"/>
  <c r="B49" i="32" s="1"/>
  <c r="B50" i="32" s="1"/>
  <c r="B51" i="32" s="1"/>
  <c r="B52" i="32" s="1"/>
  <c r="B53" i="32" s="1"/>
  <c r="E48" i="32"/>
  <c r="E47" i="32"/>
  <c r="E46" i="32"/>
  <c r="E45" i="32"/>
  <c r="E44" i="32"/>
  <c r="A44" i="32"/>
  <c r="B44" i="32" s="1"/>
  <c r="B45" i="32" s="1"/>
  <c r="B46" i="32" s="1"/>
  <c r="B47" i="32" s="1"/>
  <c r="B48" i="32" s="1"/>
  <c r="E40" i="32"/>
  <c r="E39" i="32"/>
  <c r="A39" i="32"/>
  <c r="B39" i="32" s="1"/>
  <c r="B40" i="32" s="1"/>
  <c r="B41" i="32" s="1"/>
  <c r="B42" i="32" s="1"/>
  <c r="B43" i="32" s="1"/>
  <c r="E38" i="32"/>
  <c r="E37" i="32"/>
  <c r="E34" i="32"/>
  <c r="A34" i="32"/>
  <c r="B34" i="32" s="1"/>
  <c r="B35" i="32" s="1"/>
  <c r="B36" i="32" s="1"/>
  <c r="B37" i="32" s="1"/>
  <c r="B38" i="32" s="1"/>
  <c r="E33" i="32"/>
  <c r="E32" i="32"/>
  <c r="E31" i="32"/>
  <c r="E30" i="32"/>
  <c r="E29" i="32"/>
  <c r="A29" i="32"/>
  <c r="B29" i="32" s="1"/>
  <c r="B30" i="32" s="1"/>
  <c r="B31" i="32" s="1"/>
  <c r="B32" i="32" s="1"/>
  <c r="B33" i="32" s="1"/>
  <c r="E26" i="32"/>
  <c r="E25" i="32"/>
  <c r="E24" i="32"/>
  <c r="A24" i="32"/>
  <c r="B24" i="32" s="1"/>
  <c r="B25" i="32" s="1"/>
  <c r="B26" i="32" s="1"/>
  <c r="B27" i="32" s="1"/>
  <c r="B28" i="32" s="1"/>
  <c r="E22" i="32"/>
  <c r="E21" i="32"/>
  <c r="A19" i="32"/>
  <c r="B19" i="32" s="1"/>
  <c r="B20" i="32" s="1"/>
  <c r="B21" i="32" s="1"/>
  <c r="B22" i="32" s="1"/>
  <c r="B23" i="32" s="1"/>
  <c r="E18" i="32"/>
  <c r="E15" i="32"/>
  <c r="E14" i="32"/>
  <c r="A14" i="32"/>
  <c r="B14" i="32" s="1"/>
  <c r="B15" i="32" s="1"/>
  <c r="B16" i="32" s="1"/>
  <c r="B17" i="32" s="1"/>
  <c r="B18" i="32" s="1"/>
  <c r="E13" i="32"/>
  <c r="E11" i="32"/>
  <c r="A9" i="32"/>
  <c r="B9" i="32" s="1"/>
  <c r="B10" i="32" s="1"/>
  <c r="B11" i="32" s="1"/>
  <c r="B12" i="32" s="1"/>
  <c r="B13" i="32" s="1"/>
  <c r="E8" i="32"/>
  <c r="E7" i="32"/>
  <c r="E6" i="32"/>
  <c r="E5" i="32"/>
  <c r="B4" i="32"/>
  <c r="A4" i="32"/>
  <c r="J4" i="18"/>
  <c r="J4" i="13" s="1"/>
  <c r="J5" i="18"/>
  <c r="K5" i="13" s="1"/>
  <c r="J6" i="18"/>
  <c r="K6" i="13" s="1"/>
  <c r="J8" i="18"/>
  <c r="K8" i="13" s="1"/>
  <c r="J9" i="18"/>
  <c r="K9" i="13" s="1"/>
  <c r="J10" i="18"/>
  <c r="J10" i="13" s="1"/>
  <c r="J11" i="18"/>
  <c r="J11" i="13" s="1"/>
  <c r="J12" i="18"/>
  <c r="J12" i="13" s="1"/>
  <c r="J13" i="18"/>
  <c r="K13" i="13" s="1"/>
  <c r="J14" i="18"/>
  <c r="K14" i="13" s="1"/>
  <c r="J15" i="18"/>
  <c r="K15" i="13" s="1"/>
  <c r="J16" i="18"/>
  <c r="K16" i="13" s="1"/>
  <c r="J17" i="18"/>
  <c r="K17" i="13" s="1"/>
  <c r="J18" i="18"/>
  <c r="J18" i="13" s="1"/>
  <c r="J19" i="18"/>
  <c r="J19" i="13" s="1"/>
  <c r="J20" i="18"/>
  <c r="K20" i="13" s="1"/>
  <c r="J21" i="18"/>
  <c r="J21" i="13" s="1"/>
  <c r="J22" i="18"/>
  <c r="K22" i="13" s="1"/>
  <c r="J7" i="18"/>
  <c r="K7" i="13" s="1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4" i="18"/>
  <c r="A103" i="21"/>
  <c r="A98" i="21"/>
  <c r="D192" i="21"/>
  <c r="E192" i="21" s="1"/>
  <c r="D193" i="21"/>
  <c r="E193" i="21" s="1"/>
  <c r="D194" i="21"/>
  <c r="E194" i="21" s="1"/>
  <c r="D195" i="21"/>
  <c r="E195" i="21" s="1"/>
  <c r="D191" i="21"/>
  <c r="E191" i="21" s="1"/>
  <c r="A89" i="21"/>
  <c r="B89" i="21" s="1"/>
  <c r="B90" i="21" s="1"/>
  <c r="B91" i="21" s="1"/>
  <c r="B92" i="21" s="1"/>
  <c r="B93" i="21" s="1"/>
  <c r="A84" i="21"/>
  <c r="B84" i="21" s="1"/>
  <c r="B85" i="21" s="1"/>
  <c r="B86" i="21" s="1"/>
  <c r="B87" i="21" s="1"/>
  <c r="B88" i="21" s="1"/>
  <c r="A79" i="21"/>
  <c r="A74" i="21"/>
  <c r="B74" i="21" s="1"/>
  <c r="B75" i="21" s="1"/>
  <c r="B76" i="21" s="1"/>
  <c r="B77" i="21" s="1"/>
  <c r="B78" i="21" s="1"/>
  <c r="A69" i="21"/>
  <c r="B69" i="21" s="1"/>
  <c r="B70" i="21" s="1"/>
  <c r="B71" i="21" s="1"/>
  <c r="B72" i="21" s="1"/>
  <c r="B73" i="21" s="1"/>
  <c r="A64" i="21"/>
  <c r="B64" i="21" s="1"/>
  <c r="B65" i="21" s="1"/>
  <c r="B66" i="21" s="1"/>
  <c r="B67" i="21" s="1"/>
  <c r="B68" i="21" s="1"/>
  <c r="A59" i="21"/>
  <c r="B59" i="21" s="1"/>
  <c r="B60" i="21" s="1"/>
  <c r="B61" i="21" s="1"/>
  <c r="B62" i="21" s="1"/>
  <c r="B63" i="21" s="1"/>
  <c r="A54" i="21"/>
  <c r="B54" i="21" s="1"/>
  <c r="B55" i="21" s="1"/>
  <c r="B56" i="21" s="1"/>
  <c r="B57" i="21" s="1"/>
  <c r="B58" i="21" s="1"/>
  <c r="A49" i="21"/>
  <c r="B49" i="21" s="1"/>
  <c r="B50" i="21" s="1"/>
  <c r="B51" i="21" s="1"/>
  <c r="B52" i="21" s="1"/>
  <c r="B53" i="21" s="1"/>
  <c r="A44" i="21"/>
  <c r="B44" i="21" s="1"/>
  <c r="B45" i="21" s="1"/>
  <c r="B46" i="21" s="1"/>
  <c r="B47" i="21" s="1"/>
  <c r="B48" i="21" s="1"/>
  <c r="A39" i="21"/>
  <c r="B39" i="21" s="1"/>
  <c r="B40" i="21" s="1"/>
  <c r="B41" i="21" s="1"/>
  <c r="B42" i="21" s="1"/>
  <c r="B43" i="21" s="1"/>
  <c r="A34" i="21"/>
  <c r="B34" i="21" s="1"/>
  <c r="B35" i="21" s="1"/>
  <c r="B36" i="21" s="1"/>
  <c r="B37" i="21" s="1"/>
  <c r="B38" i="21" s="1"/>
  <c r="A29" i="21"/>
  <c r="B29" i="21" s="1"/>
  <c r="B30" i="21" s="1"/>
  <c r="B31" i="21" s="1"/>
  <c r="B32" i="21" s="1"/>
  <c r="B33" i="21" s="1"/>
  <c r="A24" i="21"/>
  <c r="B24" i="21" s="1"/>
  <c r="B25" i="21" s="1"/>
  <c r="B26" i="21" s="1"/>
  <c r="B27" i="21" s="1"/>
  <c r="B28" i="21" s="1"/>
  <c r="A19" i="21"/>
  <c r="B19" i="21" s="1"/>
  <c r="B20" i="21" s="1"/>
  <c r="B21" i="21" s="1"/>
  <c r="B22" i="21" s="1"/>
  <c r="B23" i="21" s="1"/>
  <c r="A14" i="21"/>
  <c r="B14" i="21" s="1"/>
  <c r="B15" i="21" s="1"/>
  <c r="B16" i="21" s="1"/>
  <c r="B17" i="21" s="1"/>
  <c r="B18" i="21" s="1"/>
  <c r="A9" i="21"/>
  <c r="B9" i="21" s="1"/>
  <c r="B10" i="21" s="1"/>
  <c r="B79" i="21"/>
  <c r="B80" i="21" s="1"/>
  <c r="B81" i="21" s="1"/>
  <c r="B82" i="21" s="1"/>
  <c r="B83" i="21" s="1"/>
  <c r="A4" i="21"/>
  <c r="B4" i="21" s="1"/>
  <c r="B5" i="21" s="1"/>
  <c r="B6" i="21" s="1"/>
  <c r="B7" i="21" s="1"/>
  <c r="B8" i="21" s="1"/>
  <c r="A183" i="21"/>
  <c r="A178" i="21"/>
  <c r="A173" i="21"/>
  <c r="A168" i="21"/>
  <c r="A163" i="21"/>
  <c r="A158" i="21"/>
  <c r="A153" i="21"/>
  <c r="A148" i="21"/>
  <c r="A143" i="21"/>
  <c r="A138" i="21"/>
  <c r="A133" i="21"/>
  <c r="A128" i="21"/>
  <c r="A123" i="21"/>
  <c r="A118" i="21"/>
  <c r="A113" i="21"/>
  <c r="A108" i="21"/>
  <c r="E92" i="21"/>
  <c r="E87" i="21"/>
  <c r="E82" i="21"/>
  <c r="E77" i="21"/>
  <c r="F74" i="21"/>
  <c r="E72" i="21"/>
  <c r="E67" i="21"/>
  <c r="E62" i="21"/>
  <c r="E57" i="21"/>
  <c r="E52" i="21"/>
  <c r="E47" i="21"/>
  <c r="E42" i="21"/>
  <c r="E37" i="21"/>
  <c r="E32" i="21"/>
  <c r="E27" i="21"/>
  <c r="E22" i="21"/>
  <c r="E17" i="21"/>
  <c r="E12" i="21"/>
  <c r="K4" i="13" l="1"/>
  <c r="J14" i="13"/>
  <c r="H4" i="13"/>
  <c r="I4" i="13" s="1"/>
  <c r="K12" i="13"/>
  <c r="J15" i="13"/>
  <c r="J13" i="13"/>
  <c r="K21" i="13"/>
  <c r="J9" i="13"/>
  <c r="K19" i="13"/>
  <c r="K11" i="13"/>
  <c r="K18" i="13"/>
  <c r="K10" i="13"/>
  <c r="H5" i="13"/>
  <c r="I5" i="13" s="1"/>
  <c r="J6" i="13"/>
  <c r="E5" i="13"/>
  <c r="G16" i="13"/>
  <c r="B5" i="32"/>
  <c r="F184" i="21"/>
  <c r="F184" i="32" s="1"/>
  <c r="F108" i="21"/>
  <c r="F108" i="32" s="1"/>
  <c r="F128" i="21"/>
  <c r="F128" i="32" s="1"/>
  <c r="F168" i="21"/>
  <c r="F168" i="32" s="1"/>
  <c r="F119" i="21"/>
  <c r="F119" i="32" s="1"/>
  <c r="F139" i="21"/>
  <c r="F139" i="32" s="1"/>
  <c r="F159" i="21"/>
  <c r="F159" i="32" s="1"/>
  <c r="F179" i="21"/>
  <c r="F179" i="32" s="1"/>
  <c r="F118" i="21"/>
  <c r="F118" i="32" s="1"/>
  <c r="F158" i="21"/>
  <c r="F158" i="32" s="1"/>
  <c r="F109" i="21"/>
  <c r="F109" i="32" s="1"/>
  <c r="F129" i="21"/>
  <c r="F129" i="32" s="1"/>
  <c r="F149" i="21"/>
  <c r="F149" i="32" s="1"/>
  <c r="F169" i="21"/>
  <c r="F169" i="32" s="1"/>
  <c r="F148" i="21"/>
  <c r="F148" i="32" s="1"/>
  <c r="F103" i="21"/>
  <c r="F103" i="32" s="1"/>
  <c r="F123" i="21"/>
  <c r="F123" i="32" s="1"/>
  <c r="F143" i="21"/>
  <c r="F143" i="32" s="1"/>
  <c r="F163" i="21"/>
  <c r="F163" i="32" s="1"/>
  <c r="F183" i="21"/>
  <c r="F183" i="32" s="1"/>
  <c r="F114" i="21"/>
  <c r="F114" i="32" s="1"/>
  <c r="F134" i="21"/>
  <c r="F134" i="32" s="1"/>
  <c r="F154" i="21"/>
  <c r="F154" i="32" s="1"/>
  <c r="F174" i="21"/>
  <c r="F174" i="32" s="1"/>
  <c r="F138" i="21"/>
  <c r="F138" i="32" s="1"/>
  <c r="F178" i="21"/>
  <c r="F178" i="32" s="1"/>
  <c r="F113" i="21"/>
  <c r="F113" i="32" s="1"/>
  <c r="F133" i="21"/>
  <c r="F133" i="32" s="1"/>
  <c r="F153" i="21"/>
  <c r="F153" i="32" s="1"/>
  <c r="F173" i="21"/>
  <c r="F173" i="32" s="1"/>
  <c r="F104" i="21"/>
  <c r="F104" i="32" s="1"/>
  <c r="F124" i="21"/>
  <c r="F124" i="32" s="1"/>
  <c r="F144" i="21"/>
  <c r="F144" i="32" s="1"/>
  <c r="F164" i="21"/>
  <c r="F164" i="32" s="1"/>
  <c r="B11" i="21"/>
  <c r="E187" i="21"/>
  <c r="E186" i="21"/>
  <c r="E185" i="21"/>
  <c r="E184" i="21"/>
  <c r="E183" i="21"/>
  <c r="E182" i="21"/>
  <c r="E181" i="21"/>
  <c r="E180" i="21"/>
  <c r="E179" i="21"/>
  <c r="E178" i="21"/>
  <c r="E177" i="21"/>
  <c r="E176" i="21"/>
  <c r="E175" i="21"/>
  <c r="E174" i="21"/>
  <c r="E173" i="21"/>
  <c r="E172" i="21"/>
  <c r="E171" i="21"/>
  <c r="E170" i="21"/>
  <c r="E169" i="21"/>
  <c r="E168" i="21"/>
  <c r="E166" i="21"/>
  <c r="E165" i="21"/>
  <c r="E164" i="21"/>
  <c r="E163" i="21"/>
  <c r="E162" i="21"/>
  <c r="E161" i="21"/>
  <c r="E160" i="21"/>
  <c r="E159" i="21"/>
  <c r="E158" i="21"/>
  <c r="E157" i="21"/>
  <c r="E156" i="21"/>
  <c r="E155" i="21"/>
  <c r="E154" i="21"/>
  <c r="E153" i="21"/>
  <c r="E152" i="21"/>
  <c r="E151" i="21"/>
  <c r="E150" i="21"/>
  <c r="E149" i="21"/>
  <c r="E148" i="21"/>
  <c r="E147" i="21"/>
  <c r="E146" i="21"/>
  <c r="E145" i="21"/>
  <c r="E144" i="21"/>
  <c r="E143" i="21"/>
  <c r="E142" i="21"/>
  <c r="E141" i="21"/>
  <c r="E140" i="21"/>
  <c r="E139" i="21"/>
  <c r="E138" i="21"/>
  <c r="E136" i="21"/>
  <c r="E135" i="21"/>
  <c r="E134" i="21"/>
  <c r="E133" i="21"/>
  <c r="E132" i="21"/>
  <c r="E131" i="21"/>
  <c r="E130" i="21"/>
  <c r="E129" i="21"/>
  <c r="E128" i="21"/>
  <c r="E127" i="21"/>
  <c r="E126" i="21"/>
  <c r="E125" i="21"/>
  <c r="E124" i="21"/>
  <c r="E123" i="21"/>
  <c r="E122" i="21"/>
  <c r="E121" i="21"/>
  <c r="E120" i="21"/>
  <c r="E119" i="21"/>
  <c r="E118" i="21"/>
  <c r="E117" i="21"/>
  <c r="E116" i="21"/>
  <c r="E115" i="21"/>
  <c r="E114" i="21"/>
  <c r="E113" i="21"/>
  <c r="E112" i="21"/>
  <c r="E111" i="21"/>
  <c r="E110" i="21"/>
  <c r="E109" i="21"/>
  <c r="E108" i="21"/>
  <c r="E107" i="21"/>
  <c r="E106" i="21"/>
  <c r="E105" i="21"/>
  <c r="E104" i="21"/>
  <c r="E103" i="21"/>
  <c r="E102" i="21"/>
  <c r="E101" i="21"/>
  <c r="E100" i="21"/>
  <c r="E99" i="21"/>
  <c r="E98" i="21"/>
  <c r="C6" i="1"/>
  <c r="A21" i="18"/>
  <c r="F6" i="18"/>
  <c r="D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B6" i="32" l="1"/>
  <c r="F115" i="21"/>
  <c r="F185" i="21"/>
  <c r="F175" i="21"/>
  <c r="F165" i="21"/>
  <c r="F155" i="21"/>
  <c r="F145" i="21"/>
  <c r="F135" i="21"/>
  <c r="F125" i="21"/>
  <c r="F105" i="21"/>
  <c r="F180" i="21"/>
  <c r="F170" i="21"/>
  <c r="F160" i="21"/>
  <c r="F150" i="21"/>
  <c r="F140" i="21"/>
  <c r="F130" i="21"/>
  <c r="F120" i="21"/>
  <c r="F110" i="21"/>
  <c r="B12" i="21"/>
  <c r="B13" i="21" s="1"/>
  <c r="F5" i="18"/>
  <c r="D5" i="18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K150" i="1"/>
  <c r="J150" i="1"/>
  <c r="I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40" i="1"/>
  <c r="J140" i="1"/>
  <c r="I140" i="1"/>
  <c r="K139" i="1"/>
  <c r="J139" i="1"/>
  <c r="K138" i="1"/>
  <c r="J138" i="1"/>
  <c r="H157" i="1"/>
  <c r="G157" i="1"/>
  <c r="E157" i="1"/>
  <c r="D157" i="1"/>
  <c r="B157" i="1"/>
  <c r="A157" i="1"/>
  <c r="H156" i="1"/>
  <c r="G156" i="1"/>
  <c r="E156" i="1"/>
  <c r="D156" i="1"/>
  <c r="B156" i="1"/>
  <c r="H155" i="1"/>
  <c r="G155" i="1"/>
  <c r="E155" i="1"/>
  <c r="D155" i="1"/>
  <c r="B155" i="1"/>
  <c r="H154" i="1"/>
  <c r="G154" i="1"/>
  <c r="E154" i="1"/>
  <c r="D154" i="1"/>
  <c r="B154" i="1"/>
  <c r="H153" i="1"/>
  <c r="G153" i="1"/>
  <c r="E153" i="1"/>
  <c r="D153" i="1"/>
  <c r="B153" i="1"/>
  <c r="H152" i="1"/>
  <c r="G152" i="1"/>
  <c r="E152" i="1"/>
  <c r="D152" i="1"/>
  <c r="B152" i="1"/>
  <c r="H151" i="1"/>
  <c r="G151" i="1"/>
  <c r="E151" i="1"/>
  <c r="D151" i="1"/>
  <c r="B151" i="1"/>
  <c r="H150" i="1"/>
  <c r="G150" i="1"/>
  <c r="F150" i="1"/>
  <c r="E150" i="1"/>
  <c r="D150" i="1"/>
  <c r="C150" i="1"/>
  <c r="B150" i="1"/>
  <c r="H149" i="1"/>
  <c r="G149" i="1"/>
  <c r="E149" i="1"/>
  <c r="D149" i="1"/>
  <c r="B149" i="1"/>
  <c r="H148" i="1"/>
  <c r="G148" i="1"/>
  <c r="E148" i="1"/>
  <c r="D148" i="1"/>
  <c r="B148" i="1"/>
  <c r="H147" i="1"/>
  <c r="G147" i="1"/>
  <c r="E147" i="1"/>
  <c r="D147" i="1"/>
  <c r="B147" i="1"/>
  <c r="A147" i="1"/>
  <c r="H146" i="1"/>
  <c r="G146" i="1"/>
  <c r="E146" i="1"/>
  <c r="D146" i="1"/>
  <c r="B146" i="1"/>
  <c r="H145" i="1"/>
  <c r="G145" i="1"/>
  <c r="E145" i="1"/>
  <c r="D145" i="1"/>
  <c r="B145" i="1"/>
  <c r="H144" i="1"/>
  <c r="G144" i="1"/>
  <c r="E144" i="1"/>
  <c r="D144" i="1"/>
  <c r="B144" i="1"/>
  <c r="H143" i="1"/>
  <c r="G143" i="1"/>
  <c r="E143" i="1"/>
  <c r="D143" i="1"/>
  <c r="B143" i="1"/>
  <c r="H142" i="1"/>
  <c r="G142" i="1"/>
  <c r="E142" i="1"/>
  <c r="D142" i="1"/>
  <c r="B142" i="1"/>
  <c r="H141" i="1"/>
  <c r="G141" i="1"/>
  <c r="E141" i="1"/>
  <c r="D141" i="1"/>
  <c r="B141" i="1"/>
  <c r="H140" i="1"/>
  <c r="G140" i="1"/>
  <c r="F140" i="1"/>
  <c r="E140" i="1"/>
  <c r="D140" i="1"/>
  <c r="C140" i="1"/>
  <c r="B140" i="1"/>
  <c r="H139" i="1"/>
  <c r="G139" i="1"/>
  <c r="E139" i="1"/>
  <c r="D139" i="1"/>
  <c r="B139" i="1"/>
  <c r="H138" i="1"/>
  <c r="G138" i="1"/>
  <c r="E138" i="1"/>
  <c r="D138" i="1"/>
  <c r="B138" i="1"/>
  <c r="A5" i="18"/>
  <c r="A6" i="18"/>
  <c r="A7" i="18"/>
  <c r="A8" i="18"/>
  <c r="K123" i="1" s="1"/>
  <c r="A9" i="18"/>
  <c r="J125" i="1" s="1"/>
  <c r="A10" i="18"/>
  <c r="A11" i="18"/>
  <c r="A12" i="18"/>
  <c r="A13" i="18"/>
  <c r="A14" i="18"/>
  <c r="A15" i="18"/>
  <c r="A16" i="18"/>
  <c r="A17" i="18"/>
  <c r="A18" i="18"/>
  <c r="A19" i="18"/>
  <c r="A20" i="18"/>
  <c r="A22" i="18"/>
  <c r="A4" i="18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I130" i="1"/>
  <c r="K129" i="1"/>
  <c r="J129" i="1"/>
  <c r="K128" i="1"/>
  <c r="J128" i="1"/>
  <c r="K127" i="1"/>
  <c r="J127" i="1"/>
  <c r="K126" i="1"/>
  <c r="J126" i="1"/>
  <c r="K124" i="1"/>
  <c r="J124" i="1"/>
  <c r="J123" i="1"/>
  <c r="K122" i="1"/>
  <c r="J122" i="1"/>
  <c r="J121" i="1"/>
  <c r="K120" i="1"/>
  <c r="J120" i="1"/>
  <c r="I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I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100" i="1"/>
  <c r="J100" i="1"/>
  <c r="I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I90" i="1"/>
  <c r="K89" i="1"/>
  <c r="J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I8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I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I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I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I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I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I20" i="1"/>
  <c r="K19" i="1"/>
  <c r="J19" i="1"/>
  <c r="K18" i="1"/>
  <c r="J18" i="1"/>
  <c r="K17" i="1"/>
  <c r="J17" i="1"/>
  <c r="K16" i="1"/>
  <c r="J16" i="1"/>
  <c r="K14" i="1"/>
  <c r="J14" i="1"/>
  <c r="J13" i="1"/>
  <c r="K12" i="1"/>
  <c r="J12" i="1"/>
  <c r="K11" i="1"/>
  <c r="J11" i="1"/>
  <c r="K10" i="1"/>
  <c r="J10" i="1"/>
  <c r="I10" i="1"/>
  <c r="K9" i="1"/>
  <c r="J9" i="1"/>
  <c r="K8" i="1"/>
  <c r="J8" i="1"/>
  <c r="F151" i="21" l="1"/>
  <c r="F151" i="32" s="1"/>
  <c r="F150" i="32"/>
  <c r="F166" i="21"/>
  <c r="F166" i="32" s="1"/>
  <c r="F165" i="32"/>
  <c r="F171" i="21"/>
  <c r="F171" i="32" s="1"/>
  <c r="F170" i="32"/>
  <c r="F176" i="21"/>
  <c r="F176" i="32" s="1"/>
  <c r="F175" i="32"/>
  <c r="F141" i="21"/>
  <c r="F141" i="32" s="1"/>
  <c r="F140" i="32"/>
  <c r="F181" i="21"/>
  <c r="F181" i="32" s="1"/>
  <c r="F180" i="32"/>
  <c r="F106" i="21"/>
  <c r="F106" i="32" s="1"/>
  <c r="F105" i="32"/>
  <c r="F116" i="21"/>
  <c r="F116" i="32" s="1"/>
  <c r="F115" i="32"/>
  <c r="F156" i="21"/>
  <c r="F156" i="32" s="1"/>
  <c r="F155" i="32"/>
  <c r="F186" i="21"/>
  <c r="F186" i="32" s="1"/>
  <c r="F185" i="32"/>
  <c r="F121" i="21"/>
  <c r="F121" i="32" s="1"/>
  <c r="F120" i="32"/>
  <c r="F126" i="21"/>
  <c r="F126" i="32" s="1"/>
  <c r="F125" i="32"/>
  <c r="F146" i="21"/>
  <c r="F146" i="32" s="1"/>
  <c r="F145" i="32"/>
  <c r="F161" i="21"/>
  <c r="F161" i="32" s="1"/>
  <c r="F160" i="32"/>
  <c r="F111" i="21"/>
  <c r="F111" i="32" s="1"/>
  <c r="F110" i="32"/>
  <c r="F131" i="21"/>
  <c r="F131" i="32" s="1"/>
  <c r="F130" i="32"/>
  <c r="F136" i="21"/>
  <c r="F136" i="32" s="1"/>
  <c r="F135" i="32"/>
  <c r="B7" i="32"/>
  <c r="B8" i="32" s="1"/>
  <c r="F187" i="21"/>
  <c r="F187" i="32" s="1"/>
  <c r="F177" i="21"/>
  <c r="F177" i="32" s="1"/>
  <c r="F167" i="21"/>
  <c r="F167" i="32" s="1"/>
  <c r="F157" i="21"/>
  <c r="F157" i="32" s="1"/>
  <c r="F147" i="21"/>
  <c r="F147" i="32" s="1"/>
  <c r="F137" i="21"/>
  <c r="F137" i="32" s="1"/>
  <c r="F127" i="21"/>
  <c r="F127" i="32" s="1"/>
  <c r="F117" i="21"/>
  <c r="F117" i="32" s="1"/>
  <c r="F107" i="21"/>
  <c r="F107" i="32" s="1"/>
  <c r="F182" i="21"/>
  <c r="F182" i="32" s="1"/>
  <c r="F172" i="21"/>
  <c r="F172" i="32" s="1"/>
  <c r="F162" i="21"/>
  <c r="F162" i="32" s="1"/>
  <c r="F152" i="21"/>
  <c r="F152" i="32" s="1"/>
  <c r="F142" i="21"/>
  <c r="F142" i="32" s="1"/>
  <c r="F132" i="21"/>
  <c r="F132" i="32" s="1"/>
  <c r="F122" i="21"/>
  <c r="F122" i="32" s="1"/>
  <c r="F112" i="21"/>
  <c r="F112" i="32" s="1"/>
  <c r="F102" i="21"/>
  <c r="F102" i="32" s="1"/>
  <c r="K125" i="1"/>
  <c r="K121" i="1"/>
  <c r="F195" i="21" l="1"/>
  <c r="D19" i="18"/>
  <c r="F19" i="18"/>
  <c r="D20" i="18"/>
  <c r="F20" i="18"/>
  <c r="D21" i="18"/>
  <c r="F21" i="18"/>
  <c r="D22" i="18"/>
  <c r="F22" i="18"/>
  <c r="D12" i="18"/>
  <c r="F12" i="18"/>
  <c r="F195" i="32" l="1"/>
  <c r="C2" i="1"/>
  <c r="C3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C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C50" i="1"/>
  <c r="E49" i="1"/>
  <c r="D49" i="1"/>
  <c r="E48" i="1"/>
  <c r="D48" i="1"/>
  <c r="A137" i="1"/>
  <c r="A127" i="1"/>
  <c r="A117" i="1"/>
  <c r="A107" i="1"/>
  <c r="A97" i="1"/>
  <c r="A87" i="1"/>
  <c r="A77" i="1"/>
  <c r="A67" i="1"/>
  <c r="A57" i="1"/>
  <c r="A47" i="1"/>
  <c r="A37" i="1"/>
  <c r="A27" i="1"/>
  <c r="A17" i="1"/>
  <c r="F91" i="21"/>
  <c r="E91" i="21"/>
  <c r="F90" i="21"/>
  <c r="E90" i="21"/>
  <c r="F89" i="21"/>
  <c r="E89" i="21"/>
  <c r="F86" i="21"/>
  <c r="E86" i="21"/>
  <c r="F85" i="21"/>
  <c r="E85" i="21"/>
  <c r="F84" i="21"/>
  <c r="E84" i="21"/>
  <c r="F81" i="21"/>
  <c r="E81" i="21"/>
  <c r="F80" i="21"/>
  <c r="E80" i="21"/>
  <c r="F79" i="21"/>
  <c r="E79" i="21"/>
  <c r="F76" i="21"/>
  <c r="E76" i="21"/>
  <c r="F75" i="21"/>
  <c r="E75" i="21"/>
  <c r="E74" i="21"/>
  <c r="F71" i="21"/>
  <c r="E71" i="21"/>
  <c r="F70" i="21"/>
  <c r="E70" i="21"/>
  <c r="F69" i="21"/>
  <c r="E69" i="21"/>
  <c r="F66" i="21"/>
  <c r="E66" i="21"/>
  <c r="F65" i="21"/>
  <c r="E65" i="21"/>
  <c r="F64" i="21"/>
  <c r="E64" i="21"/>
  <c r="F61" i="21"/>
  <c r="E61" i="21"/>
  <c r="F60" i="21"/>
  <c r="E60" i="21"/>
  <c r="F59" i="21"/>
  <c r="E59" i="21"/>
  <c r="F56" i="21"/>
  <c r="E56" i="21"/>
  <c r="F55" i="21"/>
  <c r="E55" i="21"/>
  <c r="F54" i="21"/>
  <c r="E54" i="21"/>
  <c r="F44" i="21"/>
  <c r="F45" i="21"/>
  <c r="F51" i="21"/>
  <c r="E51" i="21"/>
  <c r="F50" i="21"/>
  <c r="E50" i="21"/>
  <c r="F49" i="21"/>
  <c r="E49" i="21"/>
  <c r="F46" i="21"/>
  <c r="E46" i="21"/>
  <c r="E45" i="21"/>
  <c r="E44" i="21"/>
  <c r="F41" i="21"/>
  <c r="E41" i="21"/>
  <c r="F40" i="21"/>
  <c r="E40" i="21"/>
  <c r="F39" i="21"/>
  <c r="E39" i="21"/>
  <c r="F36" i="21"/>
  <c r="E36" i="21"/>
  <c r="F35" i="21"/>
  <c r="E35" i="21"/>
  <c r="F34" i="21"/>
  <c r="E34" i="21"/>
  <c r="F31" i="21"/>
  <c r="E31" i="21"/>
  <c r="F30" i="21"/>
  <c r="E30" i="21"/>
  <c r="F29" i="21"/>
  <c r="E29" i="21"/>
  <c r="F26" i="21"/>
  <c r="E26" i="21"/>
  <c r="F25" i="21"/>
  <c r="E25" i="21"/>
  <c r="F24" i="21"/>
  <c r="E24" i="21"/>
  <c r="F21" i="21"/>
  <c r="E21" i="21"/>
  <c r="F20" i="21"/>
  <c r="E20" i="21"/>
  <c r="F19" i="21"/>
  <c r="E19" i="21"/>
  <c r="F42" i="21" l="1"/>
  <c r="E43" i="21" s="1"/>
  <c r="F82" i="21"/>
  <c r="E83" i="21" s="1"/>
  <c r="F87" i="21"/>
  <c r="E88" i="21" s="1"/>
  <c r="F57" i="21"/>
  <c r="E58" i="21" s="1"/>
  <c r="F52" i="21"/>
  <c r="E53" i="21" s="1"/>
  <c r="F77" i="21"/>
  <c r="E78" i="21" s="1"/>
  <c r="F47" i="21"/>
  <c r="E48" i="21" s="1"/>
  <c r="F37" i="21"/>
  <c r="E38" i="21" s="1"/>
  <c r="F67" i="21"/>
  <c r="E68" i="21" s="1"/>
  <c r="F22" i="21"/>
  <c r="E23" i="21" s="1"/>
  <c r="F92" i="21"/>
  <c r="D93" i="21" s="1"/>
  <c r="F32" i="21"/>
  <c r="E33" i="21" s="1"/>
  <c r="F62" i="21"/>
  <c r="E63" i="21" s="1"/>
  <c r="F27" i="21"/>
  <c r="E28" i="21" s="1"/>
  <c r="F72" i="21"/>
  <c r="E73" i="21" s="1"/>
  <c r="F16" i="21"/>
  <c r="F15" i="21"/>
  <c r="F14" i="21"/>
  <c r="F11" i="21"/>
  <c r="F10" i="21"/>
  <c r="F9" i="21"/>
  <c r="F5" i="21"/>
  <c r="F6" i="21"/>
  <c r="F4" i="21"/>
  <c r="E5" i="21"/>
  <c r="E6" i="21"/>
  <c r="E7" i="21"/>
  <c r="E8" i="21"/>
  <c r="E9" i="21"/>
  <c r="E10" i="21"/>
  <c r="E11" i="21"/>
  <c r="E14" i="21"/>
  <c r="E15" i="21"/>
  <c r="E16" i="21"/>
  <c r="E4" i="2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F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F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F110" i="1"/>
  <c r="H109" i="1"/>
  <c r="G109" i="1"/>
  <c r="H108" i="1"/>
  <c r="G10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F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F80" i="1"/>
  <c r="H79" i="1"/>
  <c r="G79" i="1"/>
  <c r="H78" i="1"/>
  <c r="G7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F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F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F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F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F20" i="1"/>
  <c r="H19" i="1"/>
  <c r="G19" i="1"/>
  <c r="H18" i="1"/>
  <c r="G1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C90" i="1"/>
  <c r="E89" i="1"/>
  <c r="D89" i="1"/>
  <c r="E88" i="1"/>
  <c r="D88" i="1"/>
  <c r="J3" i="28"/>
  <c r="A6" i="28"/>
  <c r="B6" i="28"/>
  <c r="C6" i="28"/>
  <c r="E6" i="28"/>
  <c r="H6" i="28"/>
  <c r="J6" i="28"/>
  <c r="A7" i="28"/>
  <c r="B7" i="28"/>
  <c r="C7" i="28"/>
  <c r="E7" i="28"/>
  <c r="H7" i="28"/>
  <c r="A8" i="28"/>
  <c r="B8" i="28"/>
  <c r="C8" i="28"/>
  <c r="E8" i="28"/>
  <c r="H8" i="28"/>
  <c r="A9" i="28"/>
  <c r="B9" i="28"/>
  <c r="C9" i="28"/>
  <c r="E9" i="28"/>
  <c r="H9" i="28"/>
  <c r="A10" i="28"/>
  <c r="B10" i="28"/>
  <c r="C10" i="28"/>
  <c r="E10" i="28"/>
  <c r="H10" i="28"/>
  <c r="A11" i="28"/>
  <c r="B11" i="28"/>
  <c r="C11" i="28"/>
  <c r="E11" i="28"/>
  <c r="H11" i="28"/>
  <c r="A12" i="28"/>
  <c r="B12" i="28"/>
  <c r="C12" i="28"/>
  <c r="E12" i="28"/>
  <c r="H12" i="28"/>
  <c r="A13" i="28"/>
  <c r="B13" i="28"/>
  <c r="C13" i="28"/>
  <c r="E13" i="28"/>
  <c r="F13" i="28"/>
  <c r="H13" i="28"/>
  <c r="J13" i="28"/>
  <c r="A14" i="28"/>
  <c r="B14" i="28"/>
  <c r="C14" i="28"/>
  <c r="E14" i="28"/>
  <c r="H14" i="28"/>
  <c r="A15" i="28"/>
  <c r="B15" i="28"/>
  <c r="C15" i="28"/>
  <c r="E15" i="28"/>
  <c r="H15" i="28"/>
  <c r="A16" i="28"/>
  <c r="B16" i="28"/>
  <c r="C16" i="28"/>
  <c r="E16" i="28"/>
  <c r="H16" i="28"/>
  <c r="A17" i="28"/>
  <c r="B17" i="28"/>
  <c r="C17" i="28"/>
  <c r="E17" i="28"/>
  <c r="H17" i="28"/>
  <c r="A18" i="28"/>
  <c r="B18" i="28"/>
  <c r="C18" i="28"/>
  <c r="E18" i="28"/>
  <c r="H18" i="28"/>
  <c r="A19" i="28"/>
  <c r="B19" i="28"/>
  <c r="C19" i="28"/>
  <c r="E19" i="28"/>
  <c r="H19" i="28"/>
  <c r="A20" i="28"/>
  <c r="B20" i="28"/>
  <c r="C20" i="28"/>
  <c r="D20" i="28"/>
  <c r="E20" i="28"/>
  <c r="F20" i="28"/>
  <c r="G20" i="28"/>
  <c r="H20" i="28"/>
  <c r="J20" i="28"/>
  <c r="A21" i="28"/>
  <c r="B21" i="28"/>
  <c r="C21" i="28"/>
  <c r="D21" i="28"/>
  <c r="E21" i="28"/>
  <c r="F21" i="28"/>
  <c r="G21" i="28"/>
  <c r="H21" i="28"/>
  <c r="J21" i="28"/>
  <c r="A22" i="28"/>
  <c r="B22" i="28"/>
  <c r="C22" i="28"/>
  <c r="D22" i="28"/>
  <c r="E22" i="28"/>
  <c r="F22" i="28"/>
  <c r="G22" i="28"/>
  <c r="H22" i="28"/>
  <c r="J22" i="28"/>
  <c r="A23" i="28"/>
  <c r="B23" i="28"/>
  <c r="C23" i="28"/>
  <c r="D23" i="28"/>
  <c r="E23" i="28"/>
  <c r="F23" i="28"/>
  <c r="G23" i="28"/>
  <c r="H23" i="28"/>
  <c r="J23" i="28"/>
  <c r="B5" i="28"/>
  <c r="C5" i="28"/>
  <c r="E5" i="28"/>
  <c r="H5" i="28"/>
  <c r="A5" i="28"/>
  <c r="H23" i="18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C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C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C110" i="1"/>
  <c r="E109" i="1"/>
  <c r="D109" i="1"/>
  <c r="E108" i="1"/>
  <c r="D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F100" i="1"/>
  <c r="H99" i="1"/>
  <c r="G99" i="1"/>
  <c r="H98" i="1"/>
  <c r="G9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C100" i="1"/>
  <c r="E99" i="1"/>
  <c r="D99" i="1"/>
  <c r="E98" i="1"/>
  <c r="D9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C80" i="1"/>
  <c r="E79" i="1"/>
  <c r="D79" i="1"/>
  <c r="E78" i="1"/>
  <c r="D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F70" i="1"/>
  <c r="H69" i="1"/>
  <c r="G69" i="1"/>
  <c r="H68" i="1"/>
  <c r="G6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C70" i="1"/>
  <c r="E69" i="1"/>
  <c r="D69" i="1"/>
  <c r="E68" i="1"/>
  <c r="D6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C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C30" i="1"/>
  <c r="E29" i="1"/>
  <c r="D29" i="1"/>
  <c r="E28" i="1"/>
  <c r="D28" i="1"/>
  <c r="H17" i="1"/>
  <c r="G17" i="1"/>
  <c r="H16" i="1"/>
  <c r="G16" i="1"/>
  <c r="H15" i="1"/>
  <c r="G15" i="1"/>
  <c r="H14" i="1"/>
  <c r="G14" i="1"/>
  <c r="G13" i="1"/>
  <c r="H12" i="1"/>
  <c r="G12" i="1"/>
  <c r="H11" i="1"/>
  <c r="G11" i="1"/>
  <c r="H10" i="1"/>
  <c r="G10" i="1"/>
  <c r="F10" i="1"/>
  <c r="H9" i="1"/>
  <c r="G9" i="1"/>
  <c r="H8" i="1"/>
  <c r="G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C20" i="1"/>
  <c r="E19" i="1"/>
  <c r="D19" i="1"/>
  <c r="E18" i="1"/>
  <c r="D18" i="1"/>
  <c r="C10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4" i="1"/>
  <c r="E16" i="1"/>
  <c r="E17" i="1"/>
  <c r="D17" i="1"/>
  <c r="D16" i="1"/>
  <c r="B13" i="1"/>
  <c r="B17" i="1"/>
  <c r="B16" i="1"/>
  <c r="B15" i="1"/>
  <c r="B12" i="1"/>
  <c r="B11" i="1"/>
  <c r="B10" i="1"/>
  <c r="B9" i="1"/>
  <c r="B8" i="1"/>
  <c r="E14" i="1"/>
  <c r="D14" i="1"/>
  <c r="E12" i="1"/>
  <c r="E11" i="1"/>
  <c r="E10" i="1"/>
  <c r="E9" i="1"/>
  <c r="E8" i="1"/>
  <c r="D13" i="1"/>
  <c r="D12" i="1"/>
  <c r="D11" i="1"/>
  <c r="D10" i="1"/>
  <c r="D9" i="1"/>
  <c r="D8" i="1"/>
  <c r="B4" i="27"/>
  <c r="B3" i="27" s="1"/>
  <c r="E93" i="21" l="1"/>
  <c r="F98" i="21"/>
  <c r="F17" i="21"/>
  <c r="E18" i="21" s="1"/>
  <c r="F100" i="21"/>
  <c r="F99" i="21"/>
  <c r="F12" i="21"/>
  <c r="F7" i="21"/>
  <c r="B2" i="18"/>
  <c r="H24" i="28"/>
  <c r="F193" i="21" l="1"/>
  <c r="F100" i="32"/>
  <c r="F193" i="32" s="1"/>
  <c r="F192" i="21"/>
  <c r="F99" i="32"/>
  <c r="F192" i="32" s="1"/>
  <c r="F191" i="21"/>
  <c r="F98" i="32"/>
  <c r="F191" i="32" s="1"/>
  <c r="F101" i="21"/>
  <c r="E13" i="21"/>
  <c r="I5" i="18"/>
  <c r="I6" i="18"/>
  <c r="B3" i="28"/>
  <c r="F194" i="21" l="1"/>
  <c r="F101" i="32"/>
  <c r="F194" i="32" s="1"/>
  <c r="I22" i="28"/>
  <c r="I20" i="28"/>
  <c r="I21" i="28"/>
  <c r="I6" i="28"/>
  <c r="H13" i="1"/>
  <c r="I13" i="28"/>
  <c r="I23" i="28"/>
  <c r="D4" i="18" l="1"/>
  <c r="D5" i="28" s="1"/>
  <c r="D7" i="28"/>
  <c r="D7" i="18"/>
  <c r="D8" i="28" s="1"/>
  <c r="D8" i="18"/>
  <c r="D9" i="28" s="1"/>
  <c r="D9" i="18"/>
  <c r="D10" i="28" s="1"/>
  <c r="D10" i="18"/>
  <c r="D11" i="28" s="1"/>
  <c r="D11" i="18"/>
  <c r="D12" i="28" s="1"/>
  <c r="D13" i="18"/>
  <c r="D14" i="28" s="1"/>
  <c r="D14" i="18"/>
  <c r="D15" i="28" s="1"/>
  <c r="D15" i="18"/>
  <c r="D16" i="28" s="1"/>
  <c r="D16" i="18"/>
  <c r="D17" i="28" s="1"/>
  <c r="D17" i="18"/>
  <c r="D18" i="28" s="1"/>
  <c r="D18" i="18"/>
  <c r="D19" i="28" s="1"/>
  <c r="F16" i="18"/>
  <c r="F17" i="18"/>
  <c r="F18" i="28" s="1"/>
  <c r="F18" i="18"/>
  <c r="F19" i="28" s="1"/>
  <c r="C5" i="1" l="1"/>
  <c r="D6" i="28"/>
  <c r="D23" i="18"/>
  <c r="G13" i="28"/>
  <c r="D13" i="28"/>
  <c r="F17" i="28"/>
  <c r="G18" i="28"/>
  <c r="G19" i="28"/>
  <c r="D24" i="28" l="1"/>
  <c r="G17" i="28"/>
  <c r="J19" i="28" l="1"/>
  <c r="J18" i="28"/>
  <c r="J17" i="28"/>
  <c r="I18" i="28" l="1"/>
  <c r="I19" i="28"/>
  <c r="I17" i="28"/>
  <c r="F7" i="18"/>
  <c r="F8" i="28" s="1"/>
  <c r="F8" i="18"/>
  <c r="F9" i="28" s="1"/>
  <c r="F9" i="18"/>
  <c r="F10" i="28" s="1"/>
  <c r="F10" i="18"/>
  <c r="F11" i="28" s="1"/>
  <c r="F11" i="18"/>
  <c r="F12" i="28" s="1"/>
  <c r="F13" i="18"/>
  <c r="F14" i="28" s="1"/>
  <c r="F14" i="18"/>
  <c r="F15" i="28" s="1"/>
  <c r="F15" i="18"/>
  <c r="F16" i="28" s="1"/>
  <c r="F4" i="18"/>
  <c r="D15" i="1" s="1"/>
  <c r="F7" i="28" l="1"/>
  <c r="J15" i="1"/>
  <c r="F5" i="28"/>
  <c r="F23" i="18"/>
  <c r="C4" i="1" s="1"/>
  <c r="G6" i="28"/>
  <c r="F6" i="28"/>
  <c r="G16" i="28"/>
  <c r="G15" i="28"/>
  <c r="G14" i="28"/>
  <c r="G12" i="28"/>
  <c r="G11" i="28"/>
  <c r="G10" i="28"/>
  <c r="G9" i="28"/>
  <c r="G8" i="28"/>
  <c r="E15" i="1" l="1"/>
  <c r="G7" i="28"/>
  <c r="K15" i="1"/>
  <c r="G5" i="28"/>
  <c r="G23" i="18"/>
  <c r="F24" i="28"/>
  <c r="G24" i="28" l="1"/>
  <c r="K13" i="1"/>
  <c r="J9" i="28"/>
  <c r="J15" i="28"/>
  <c r="J12" i="28"/>
  <c r="J7" i="28"/>
  <c r="J14" i="28"/>
  <c r="J8" i="28"/>
  <c r="J5" i="28"/>
  <c r="I4" i="18"/>
  <c r="J16" i="28"/>
  <c r="J11" i="28"/>
  <c r="J10" i="28"/>
  <c r="I23" i="18" l="1"/>
  <c r="E13" i="1"/>
  <c r="I14" i="28"/>
  <c r="I12" i="28"/>
  <c r="I10" i="28"/>
  <c r="I8" i="28"/>
  <c r="I15" i="28"/>
  <c r="I11" i="28"/>
  <c r="I9" i="28"/>
  <c r="I16" i="28"/>
  <c r="I7" i="28"/>
  <c r="I5" i="28"/>
  <c r="I24" i="28" l="1"/>
</calcChain>
</file>

<file path=xl/comments1.xml><?xml version="1.0" encoding="utf-8"?>
<comments xmlns="http://schemas.openxmlformats.org/spreadsheetml/2006/main">
  <authors>
    <author>Marie Ahyi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Marie Ahyi:</t>
        </r>
        <r>
          <rPr>
            <sz val="9"/>
            <color indexed="81"/>
            <rFont val="Tahoma"/>
            <family val="2"/>
          </rPr>
          <t xml:space="preserve">
Choissisez le nom de l'organisme dans la liste. Les informations sur l'OAS doivent être entrées dans la feuille "partenaires".
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Marie Ahyi:</t>
        </r>
        <r>
          <rPr>
            <sz val="9"/>
            <color indexed="81"/>
            <rFont val="Tahoma"/>
            <family val="2"/>
          </rPr>
          <t xml:space="preserve">
Choissisez le nom de l'animateur dans la liste. Les infos sur les anim. Doivent être entrée dans la feuille "Animateurs. Le graphique représente l'avancement du contrat en heures.
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Marie Ahyi:</t>
        </r>
        <r>
          <rPr>
            <sz val="9"/>
            <color indexed="81"/>
            <rFont val="Tahoma"/>
            <family val="2"/>
          </rPr>
          <t xml:space="preserve">
Cette case indique la progression par rapport à l'objectif de participants, elle utilise la feuille Suivi objectif. Vous pouvez supprimer la feuille si cela ne vous est pas utile.</t>
        </r>
      </text>
    </comment>
  </commentList>
</comments>
</file>

<file path=xl/comments2.xml><?xml version="1.0" encoding="utf-8"?>
<comments xmlns="http://schemas.openxmlformats.org/spreadsheetml/2006/main">
  <authors>
    <author>Marie Ahyi</author>
  </authors>
  <commentList>
    <comment ref="H2" authorId="0">
      <text>
        <r>
          <rPr>
            <b/>
            <sz val="9"/>
            <color indexed="81"/>
            <rFont val="Tahoma"/>
            <charset val="1"/>
          </rPr>
          <t>Marie Ahyi:</t>
        </r>
        <r>
          <rPr>
            <sz val="9"/>
            <color indexed="81"/>
            <rFont val="Tahoma"/>
            <charset val="1"/>
          </rPr>
          <t xml:space="preserve">
Dernier jour de la dernière période de paye entrée.</t>
        </r>
      </text>
    </comment>
  </commentList>
</comments>
</file>

<file path=xl/comments3.xml><?xml version="1.0" encoding="utf-8"?>
<comments xmlns="http://schemas.openxmlformats.org/spreadsheetml/2006/main">
  <authors>
    <author>Marie Ahyi</author>
  </authors>
  <commentList>
    <comment ref="H3" authorId="0">
      <text>
        <r>
          <rPr>
            <b/>
            <sz val="9"/>
            <color indexed="81"/>
            <rFont val="Tahoma"/>
            <charset val="1"/>
          </rPr>
          <t>Marie Ahyi:</t>
        </r>
        <r>
          <rPr>
            <sz val="9"/>
            <color indexed="81"/>
            <rFont val="Tahoma"/>
            <charset val="1"/>
          </rPr>
          <t xml:space="preserve">
Dernier jour de la dernière période de paye entrée.</t>
        </r>
      </text>
    </comment>
  </commentList>
</comments>
</file>

<file path=xl/sharedStrings.xml><?xml version="1.0" encoding="utf-8"?>
<sst xmlns="http://schemas.openxmlformats.org/spreadsheetml/2006/main" count="560" uniqueCount="143">
  <si>
    <t>Organismes</t>
  </si>
  <si>
    <t>209-5960 Jean-Talon Est, Montréal, Québec, H1S 1M2</t>
  </si>
  <si>
    <t>Roberto Labarca (Directeur Adjoint)</t>
  </si>
  <si>
    <t>robertolabarca@aiemont.com</t>
  </si>
  <si>
    <t>Animateurs</t>
  </si>
  <si>
    <t>Suivis organismes / Dates importantes</t>
  </si>
  <si>
    <t>Date embauche</t>
  </si>
  <si>
    <t>Contrat tri-partis</t>
  </si>
  <si>
    <t>Évaluation début de contrat - Animateurs</t>
  </si>
  <si>
    <t>Évaluation mi-contrat - Animateurs</t>
  </si>
  <si>
    <t>Évaluation mi-contrat - Superviseur</t>
  </si>
  <si>
    <t>Rapport final - Animateur/Coordonnateur</t>
  </si>
  <si>
    <t>Rapport final - Superviseurs</t>
  </si>
  <si>
    <t>Mettre à jour PIF</t>
  </si>
  <si>
    <t>Date de fin réelle</t>
  </si>
  <si>
    <t>Date de fin prévue</t>
  </si>
  <si>
    <t>Suivi Intégration</t>
  </si>
  <si>
    <t>Possibilité pour le stagiaire d'initier des projets</t>
  </si>
  <si>
    <t>Support aux activités numériques de l'organisme</t>
  </si>
  <si>
    <t>Participation aux autres activités de l'organisation</t>
  </si>
  <si>
    <t>Dépendance au stage pour l'accueil de la population. Oui ou Non</t>
  </si>
  <si>
    <t>Activités de formation formelle ou approche projet?</t>
  </si>
  <si>
    <t>Niveau d'achalandage (De 1 à 5)</t>
  </si>
  <si>
    <t>Recommendations</t>
  </si>
  <si>
    <t>Amimateurs</t>
  </si>
  <si>
    <t xml:space="preserve">type de contrat </t>
  </si>
  <si>
    <t>heures par semaine</t>
  </si>
  <si>
    <t>heures faites</t>
  </si>
  <si>
    <t>heures à faire</t>
  </si>
  <si>
    <t>heures en banque</t>
  </si>
  <si>
    <t>oui</t>
  </si>
  <si>
    <t>dernière mise-à-jour</t>
  </si>
  <si>
    <t>date prévue de fin des heures</t>
  </si>
  <si>
    <t>contrat réel</t>
  </si>
  <si>
    <t>ajouts</t>
  </si>
  <si>
    <t>participants</t>
  </si>
  <si>
    <t>formations</t>
  </si>
  <si>
    <t>Total</t>
  </si>
  <si>
    <t>Prévision des fins de contrat pour les animateurs du réseau La Puce</t>
  </si>
  <si>
    <t>dernier jour du programme</t>
  </si>
  <si>
    <t>514-723-3619</t>
  </si>
  <si>
    <t>www.aiemont.com</t>
  </si>
  <si>
    <t>Lundi au Jeudi de 8h30 à 17h et Vendredi de 8h30 à 16h</t>
  </si>
  <si>
    <t>Horaire</t>
  </si>
  <si>
    <t>courriel</t>
  </si>
  <si>
    <t>site</t>
  </si>
  <si>
    <t>Fax</t>
  </si>
  <si>
    <t>Téléphonne</t>
  </si>
  <si>
    <t>Adresse</t>
  </si>
  <si>
    <t xml:space="preserve">nom </t>
  </si>
  <si>
    <t>tel.</t>
  </si>
  <si>
    <t>514-723-4939 p.228</t>
  </si>
  <si>
    <t>Jenny Grazon (DG)</t>
  </si>
  <si>
    <t>514-723-4939</t>
  </si>
  <si>
    <t>Directeur/trice</t>
  </si>
  <si>
    <t>Responsable du programme</t>
  </si>
  <si>
    <t>Informations utiles</t>
  </si>
  <si>
    <t>Animateur(s)/trice(s)</t>
  </si>
  <si>
    <t>Commentaires</t>
  </si>
  <si>
    <t>Oui, grand besoin pour l'organisme</t>
  </si>
  <si>
    <t>projet</t>
  </si>
  <si>
    <t>Recommendation ?</t>
  </si>
  <si>
    <t>Objectif</t>
  </si>
  <si>
    <t>%</t>
  </si>
  <si>
    <t>Nom</t>
  </si>
  <si>
    <t>Téléphonne perso</t>
  </si>
  <si>
    <t>e-mail perso</t>
  </si>
  <si>
    <t>e-mail professionel</t>
  </si>
  <si>
    <t>premier centre</t>
  </si>
  <si>
    <t>deuxième centre</t>
  </si>
  <si>
    <t>Centres</t>
  </si>
  <si>
    <t>Statu</t>
  </si>
  <si>
    <t>date d'embauche</t>
  </si>
  <si>
    <t>Dates du programme</t>
  </si>
  <si>
    <t>début</t>
  </si>
  <si>
    <t>fin</t>
  </si>
  <si>
    <t>Liste de status</t>
  </si>
  <si>
    <t>actif</t>
  </si>
  <si>
    <t>innactif</t>
  </si>
  <si>
    <t xml:space="preserve"> </t>
  </si>
  <si>
    <t>aiem@qc.aira.com</t>
  </si>
  <si>
    <t>contrat terminé</t>
  </si>
  <si>
    <t>démission</t>
  </si>
  <si>
    <t>renvoi</t>
  </si>
  <si>
    <t>Surplus</t>
  </si>
  <si>
    <t>accès acc.</t>
  </si>
  <si>
    <t>total feuille de temps</t>
  </si>
  <si>
    <t>FLCP</t>
  </si>
  <si>
    <t>obj pour MEF conditionelle</t>
  </si>
  <si>
    <t>Fait</t>
  </si>
  <si>
    <t>Grand Total</t>
  </si>
  <si>
    <t>Objectifs de participants:</t>
  </si>
  <si>
    <t>Nb Centres:</t>
  </si>
  <si>
    <t>Heures travaillées:</t>
  </si>
  <si>
    <t>Nb animateurs/trices actifs:</t>
  </si>
  <si>
    <t>actif ?</t>
  </si>
  <si>
    <t>Mot de passe</t>
  </si>
  <si>
    <t>123abc</t>
  </si>
  <si>
    <t>exemple 1</t>
  </si>
  <si>
    <t>514-555-1234</t>
  </si>
  <si>
    <t>test@google.com</t>
  </si>
  <si>
    <t>Modifications</t>
  </si>
  <si>
    <t>feuille « Partenaires »</t>
  </si>
  <si>
    <t>Feuille « Sommaire »</t>
  </si>
  <si>
    <t>feuille « Animateurs »</t>
  </si>
  <si>
    <t>feuille « Suivi contrats »</t>
  </si>
  <si>
    <t>Il existe une feuille « Suivi contrats IMPRESSION » qui est plus "printer friendly" et qui se met à jour automatiquement.</t>
  </si>
  <si>
    <t>feuille « Suivi objectifs »</t>
  </si>
  <si>
    <t>Il existe une feuille « Suivi objectifs IMPRESSION » qui est plus "printer friendly" et qui se met à jour automatiquement.</t>
  </si>
  <si>
    <t>La feuille sommaire utilise des informations de toutes les autres feuilles, renomer une feuille peux causer des petites incohérences dans le reste du document.</t>
  </si>
  <si>
    <t>Modèle de document de gestion de réseau</t>
  </si>
  <si>
    <t>Stage pour les jeunnes</t>
  </si>
  <si>
    <t>Chaque feuille contient des commentaires expliquant certaines choses.</t>
  </si>
  <si>
    <t>Voici quelques remarques sur chacune des feuilles.</t>
  </si>
  <si>
    <t>Acronyme de exemple 1</t>
  </si>
  <si>
    <t>Animateurs et animatrices</t>
  </si>
  <si>
    <t xml:space="preserve">Sommaire du réseau </t>
  </si>
  <si>
    <t>Mr. Bean</t>
  </si>
  <si>
    <t>Miss. Bean</t>
  </si>
  <si>
    <t>date prévue de fin</t>
  </si>
  <si>
    <t>Cette feuille se remplit automatiquement à partir des informations fournies dans les autres feuilles. Vous n'avez qu'à choisir le nom du centre et le nom de/des animateur/s dans les cases apropriées</t>
  </si>
  <si>
    <t>9 à 5, lundi au vend.</t>
  </si>
  <si>
    <t>dernière mise à jour:</t>
  </si>
  <si>
    <r>
      <t xml:space="preserve">Suivi des objectifs et conciliation FLCP/feuille de temps par </t>
    </r>
    <r>
      <rPr>
        <b/>
        <sz val="16"/>
        <color rgb="FFFF0000"/>
        <rFont val="Arial"/>
        <family val="2"/>
      </rPr>
      <t>animateurs</t>
    </r>
  </si>
  <si>
    <t>check</t>
  </si>
  <si>
    <t>partenaires</t>
  </si>
  <si>
    <t xml:space="preserve">   Entrée hebdomadaire des données</t>
  </si>
  <si>
    <t>Réseau</t>
  </si>
  <si>
    <t>titres</t>
  </si>
  <si>
    <t>acronyme</t>
  </si>
  <si>
    <t>Organisme</t>
  </si>
  <si>
    <t>NA</t>
  </si>
  <si>
    <t>exemple 2</t>
  </si>
  <si>
    <t>Suivi des objectifs et conciliation FLCP/feuille de temps par animateurs</t>
  </si>
  <si>
    <t>Suivi des objectifs et conciliation FLCP/feuille de temps par Partenaire</t>
  </si>
  <si>
    <r>
      <t xml:space="preserve">Suivi des objectifs et conciliation FLCP/feuille de temps par </t>
    </r>
    <r>
      <rPr>
        <b/>
        <sz val="16"/>
        <color rgb="FFFF0000"/>
        <rFont val="Arial"/>
        <family val="2"/>
      </rPr>
      <t>partenaire</t>
    </r>
  </si>
  <si>
    <t>Cette feuille sert à entrer les coordonées des OAS du réseau. Aucune case ne contient des formules. Ces informations sont utilisées pour compléter les autres feuilles.</t>
  </si>
  <si>
    <t>Cette feuille sert à entrer les coordonées des animateurs. Aucune case ne contient des formules. Ces informations sont utilisées pour compléter les autres feuilles.</t>
  </si>
  <si>
    <t>Cette feuille permet de faire le suivi des heures accordés par la coordination provinciale et à prévoir une date de fin de contrat pour chaque animateurs/animatrice. La section de droite permet d'entrer les heures travaillées chaque semaine pour faire un suivi constant.</t>
  </si>
  <si>
    <t>Cette feuille permet de faire le suivi du nombre d'activités de formation et de la progression par rapport aux objectifs. Elle répond à un besoin spécifique au réseau La Puce. La section de droite permet d'entrer les activités de formation chaque semaine pour faire un suivi constant. Il y a deux tableaux, un qui permet l'entrée de données par animateurs, l'autre(plus bas) qui calcule par centre.</t>
  </si>
  <si>
    <t>Certaines feuilles sont protégées: le mot de passe est "123abc" sans les guillemets.</t>
  </si>
  <si>
    <t>feuille « Suivi rapports »</t>
  </si>
  <si>
    <t>Permet de prévoir les dates de remise des différents rapports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</si>
</sst>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[$-C0C]d\ mmmm\,\ yyyy;@"/>
    <numFmt numFmtId="167" formatCode="[&lt;=9999999]###\-####;###\-###\-####"/>
    <numFmt numFmtId="172" formatCode="[$-F800]dddd\,\ mmmm\ dd\,\ yyyy"/>
  </numFmts>
  <fonts count="46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4"/>
      <color theme="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b/>
      <sz val="16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sz val="1"/>
      <color theme="1"/>
      <name val="Arial"/>
      <family val="2"/>
    </font>
    <font>
      <b/>
      <sz val="18"/>
      <color theme="3" tint="-0.249977111117893"/>
      <name val="Arial"/>
      <family val="2"/>
    </font>
    <font>
      <i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6"/>
      <color rgb="FFFF0000"/>
      <name val="Arial"/>
      <family val="2"/>
    </font>
    <font>
      <b/>
      <sz val="12"/>
      <color rgb="FF0070C0"/>
      <name val="Arial"/>
      <family val="2"/>
    </font>
    <font>
      <i/>
      <sz val="12"/>
      <color theme="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0" fontId="9" fillId="0" borderId="0" applyNumberFormat="0" applyBorder="0" applyProtection="0"/>
    <xf numFmtId="0" fontId="14" fillId="0" borderId="0"/>
    <xf numFmtId="0" fontId="16" fillId="0" borderId="0"/>
    <xf numFmtId="0" fontId="18" fillId="0" borderId="0" applyNumberFormat="0" applyFill="0" applyBorder="0" applyAlignment="0" applyProtection="0"/>
  </cellStyleXfs>
  <cellXfs count="372">
    <xf numFmtId="0" fontId="0" fillId="0" borderId="0" xfId="0"/>
    <xf numFmtId="0" fontId="7" fillId="0" borderId="0" xfId="1"/>
    <xf numFmtId="0" fontId="10" fillId="0" borderId="0" xfId="1" applyFont="1" applyAlignment="1">
      <alignment horizontal="center" vertical="center"/>
    </xf>
    <xf numFmtId="165" fontId="7" fillId="0" borderId="0" xfId="1" applyNumberFormat="1"/>
    <xf numFmtId="0" fontId="21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6" borderId="12" xfId="0" applyFont="1" applyFill="1" applyBorder="1" applyAlignment="1">
      <alignment wrapText="1"/>
    </xf>
    <xf numFmtId="0" fontId="21" fillId="6" borderId="13" xfId="0" applyFont="1" applyFill="1" applyBorder="1" applyAlignment="1">
      <alignment wrapText="1"/>
    </xf>
    <xf numFmtId="0" fontId="21" fillId="6" borderId="14" xfId="0" applyFont="1" applyFill="1" applyBorder="1" applyAlignment="1">
      <alignment wrapText="1"/>
    </xf>
    <xf numFmtId="0" fontId="21" fillId="6" borderId="15" xfId="0" applyFont="1" applyFill="1" applyBorder="1" applyAlignment="1">
      <alignment wrapText="1"/>
    </xf>
    <xf numFmtId="0" fontId="21" fillId="6" borderId="16" xfId="0" applyFont="1" applyFill="1" applyBorder="1" applyAlignment="1">
      <alignment wrapText="1"/>
    </xf>
    <xf numFmtId="0" fontId="22" fillId="6" borderId="17" xfId="8" applyFont="1" applyFill="1" applyBorder="1" applyAlignment="1">
      <alignment wrapText="1"/>
    </xf>
    <xf numFmtId="0" fontId="21" fillId="6" borderId="17" xfId="0" applyFont="1" applyFill="1" applyBorder="1" applyAlignment="1">
      <alignment wrapText="1"/>
    </xf>
    <xf numFmtId="0" fontId="23" fillId="6" borderId="14" xfId="0" applyFont="1" applyFill="1" applyBorder="1" applyAlignment="1">
      <alignment wrapText="1"/>
    </xf>
    <xf numFmtId="0" fontId="23" fillId="6" borderId="16" xfId="0" applyFont="1" applyFill="1" applyBorder="1" applyAlignment="1">
      <alignment wrapText="1"/>
    </xf>
    <xf numFmtId="0" fontId="23" fillId="6" borderId="18" xfId="0" applyFont="1" applyFill="1" applyBorder="1" applyAlignment="1">
      <alignment wrapText="1"/>
    </xf>
    <xf numFmtId="0" fontId="21" fillId="6" borderId="20" xfId="0" applyFont="1" applyFill="1" applyBorder="1" applyAlignment="1">
      <alignment wrapText="1"/>
    </xf>
    <xf numFmtId="0" fontId="21" fillId="6" borderId="18" xfId="0" applyFont="1" applyFill="1" applyBorder="1" applyAlignment="1">
      <alignment wrapText="1"/>
    </xf>
    <xf numFmtId="0" fontId="21" fillId="6" borderId="19" xfId="0" applyFont="1" applyFill="1" applyBorder="1" applyAlignment="1">
      <alignment wrapText="1"/>
    </xf>
    <xf numFmtId="0" fontId="21" fillId="6" borderId="12" xfId="0" applyFont="1" applyFill="1" applyBorder="1" applyAlignment="1">
      <alignment horizontal="center" wrapText="1"/>
    </xf>
    <xf numFmtId="0" fontId="21" fillId="6" borderId="13" xfId="0" applyFont="1" applyFill="1" applyBorder="1" applyAlignment="1">
      <alignment horizontal="center" wrapText="1"/>
    </xf>
    <xf numFmtId="0" fontId="21" fillId="6" borderId="19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4" fillId="0" borderId="0" xfId="0" applyFont="1"/>
    <xf numFmtId="0" fontId="24" fillId="0" borderId="0" xfId="0" applyNumberFormat="1" applyFont="1"/>
    <xf numFmtId="0" fontId="24" fillId="0" borderId="8" xfId="0" applyFont="1" applyBorder="1"/>
    <xf numFmtId="0" fontId="21" fillId="6" borderId="0" xfId="0" applyFont="1" applyFill="1" applyBorder="1" applyAlignment="1">
      <alignment wrapText="1"/>
    </xf>
    <xf numFmtId="0" fontId="34" fillId="0" borderId="0" xfId="0" applyFont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14" fontId="0" fillId="0" borderId="25" xfId="0" applyNumberFormat="1" applyBorder="1"/>
    <xf numFmtId="0" fontId="0" fillId="0" borderId="26" xfId="0" applyBorder="1"/>
    <xf numFmtId="14" fontId="0" fillId="0" borderId="27" xfId="0" applyNumberFormat="1" applyBorder="1"/>
    <xf numFmtId="0" fontId="3" fillId="6" borderId="15" xfId="0" applyFont="1" applyFill="1" applyBorder="1" applyAlignment="1">
      <alignment wrapText="1"/>
    </xf>
    <xf numFmtId="0" fontId="35" fillId="6" borderId="17" xfId="0" applyFont="1" applyFill="1" applyBorder="1" applyAlignment="1">
      <alignment wrapText="1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8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4" xfId="0" applyFont="1" applyBorder="1" applyAlignment="1" applyProtection="1">
      <alignment horizontal="center"/>
    </xf>
    <xf numFmtId="172" fontId="2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 vertical="center" wrapText="1"/>
    </xf>
    <xf numFmtId="0" fontId="5" fillId="0" borderId="7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wrapText="1"/>
    </xf>
    <xf numFmtId="0" fontId="6" fillId="7" borderId="0" xfId="0" applyFont="1" applyFill="1" applyBorder="1" applyAlignment="1" applyProtection="1">
      <alignment horizontal="center"/>
    </xf>
    <xf numFmtId="0" fontId="18" fillId="6" borderId="12" xfId="8" applyFill="1" applyBorder="1" applyAlignment="1">
      <alignment wrapText="1"/>
    </xf>
    <xf numFmtId="0" fontId="2" fillId="0" borderId="10" xfId="0" applyFont="1" applyBorder="1" applyAlignment="1" applyProtection="1">
      <alignment wrapText="1"/>
    </xf>
    <xf numFmtId="0" fontId="2" fillId="0" borderId="3" xfId="0" applyFont="1" applyBorder="1" applyAlignment="1" applyProtection="1">
      <alignment wrapText="1"/>
    </xf>
    <xf numFmtId="0" fontId="5" fillId="0" borderId="3" xfId="0" applyFont="1" applyBorder="1" applyAlignment="1" applyProtection="1"/>
    <xf numFmtId="0" fontId="36" fillId="2" borderId="3" xfId="0" applyFont="1" applyFill="1" applyBorder="1" applyAlignment="1" applyProtection="1">
      <alignment vertical="center" wrapText="1"/>
    </xf>
    <xf numFmtId="0" fontId="2" fillId="0" borderId="5" xfId="0" applyFont="1" applyBorder="1" applyAlignment="1" applyProtection="1">
      <alignment wrapText="1"/>
    </xf>
    <xf numFmtId="0" fontId="6" fillId="3" borderId="4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right" vertical="center" wrapText="1"/>
    </xf>
    <xf numFmtId="0" fontId="5" fillId="0" borderId="6" xfId="0" applyFont="1" applyBorder="1" applyAlignment="1" applyProtection="1">
      <alignment horizontal="right" vertical="center" wrapText="1"/>
    </xf>
    <xf numFmtId="0" fontId="21" fillId="0" borderId="13" xfId="0" applyFont="1" applyFill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1" fillId="6" borderId="34" xfId="0" applyFont="1" applyFill="1" applyBorder="1" applyAlignment="1">
      <alignment wrapText="1"/>
    </xf>
    <xf numFmtId="0" fontId="21" fillId="6" borderId="30" xfId="0" applyFont="1" applyFill="1" applyBorder="1" applyAlignment="1">
      <alignment wrapText="1"/>
    </xf>
    <xf numFmtId="0" fontId="21" fillId="6" borderId="33" xfId="0" applyFont="1" applyFill="1" applyBorder="1" applyAlignment="1">
      <alignment wrapText="1"/>
    </xf>
    <xf numFmtId="0" fontId="30" fillId="5" borderId="10" xfId="0" applyFont="1" applyFill="1" applyBorder="1"/>
    <xf numFmtId="0" fontId="24" fillId="5" borderId="8" xfId="0" applyFont="1" applyFill="1" applyBorder="1"/>
    <xf numFmtId="0" fontId="30" fillId="5" borderId="8" xfId="0" applyFont="1" applyFill="1" applyBorder="1" applyAlignment="1"/>
    <xf numFmtId="14" fontId="30" fillId="5" borderId="11" xfId="0" applyNumberFormat="1" applyFont="1" applyFill="1" applyBorder="1" applyAlignment="1">
      <alignment horizontal="left"/>
    </xf>
    <xf numFmtId="0" fontId="25" fillId="5" borderId="18" xfId="0" applyFont="1" applyFill="1" applyBorder="1" applyAlignment="1">
      <alignment horizontal="center"/>
    </xf>
    <xf numFmtId="0" fontId="25" fillId="5" borderId="19" xfId="0" applyFont="1" applyFill="1" applyBorder="1"/>
    <xf numFmtId="172" fontId="25" fillId="5" borderId="20" xfId="0" applyNumberFormat="1" applyFont="1" applyFill="1" applyBorder="1"/>
    <xf numFmtId="0" fontId="21" fillId="0" borderId="13" xfId="0" applyFont="1" applyFill="1" applyBorder="1" applyAlignment="1" applyProtection="1">
      <alignment horizontal="center"/>
    </xf>
    <xf numFmtId="0" fontId="37" fillId="0" borderId="0" xfId="0" applyFont="1" applyBorder="1" applyAlignment="1" applyProtection="1">
      <alignment horizontal="right" vertical="center" wrapText="1"/>
    </xf>
    <xf numFmtId="0" fontId="37" fillId="0" borderId="4" xfId="0" applyFont="1" applyBorder="1" applyAlignment="1" applyProtection="1">
      <alignment horizontal="right" vertical="center" wrapText="1"/>
    </xf>
    <xf numFmtId="0" fontId="34" fillId="0" borderId="0" xfId="0" applyFont="1" applyAlignment="1">
      <alignment horizontal="center"/>
    </xf>
    <xf numFmtId="0" fontId="24" fillId="0" borderId="10" xfId="0" applyFont="1" applyBorder="1"/>
    <xf numFmtId="0" fontId="24" fillId="0" borderId="8" xfId="0" applyNumberFormat="1" applyFont="1" applyBorder="1"/>
    <xf numFmtId="0" fontId="24" fillId="0" borderId="11" xfId="0" applyNumberFormat="1" applyFont="1" applyBorder="1"/>
    <xf numFmtId="0" fontId="2" fillId="0" borderId="11" xfId="0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0" fontId="5" fillId="0" borderId="4" xfId="0" applyFont="1" applyBorder="1" applyAlignment="1" applyProtection="1"/>
    <xf numFmtId="0" fontId="36" fillId="2" borderId="4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wrapText="1"/>
    </xf>
    <xf numFmtId="2" fontId="1" fillId="9" borderId="7" xfId="0" applyNumberFormat="1" applyFont="1" applyFill="1" applyBorder="1" applyAlignment="1" applyProtection="1">
      <alignment vertical="center" wrapText="1"/>
    </xf>
    <xf numFmtId="0" fontId="21" fillId="6" borderId="29" xfId="0" applyFont="1" applyFill="1" applyBorder="1" applyAlignment="1">
      <alignment wrapText="1"/>
    </xf>
    <xf numFmtId="0" fontId="21" fillId="0" borderId="0" xfId="0" applyFont="1" applyAlignment="1" applyProtection="1">
      <alignment horizontal="right" wrapText="1"/>
    </xf>
    <xf numFmtId="0" fontId="21" fillId="0" borderId="0" xfId="0" applyFont="1" applyProtection="1"/>
    <xf numFmtId="0" fontId="21" fillId="0" borderId="0" xfId="0" applyFont="1" applyAlignment="1" applyProtection="1">
      <alignment horizontal="right"/>
    </xf>
    <xf numFmtId="0" fontId="21" fillId="0" borderId="0" xfId="0" applyFont="1" applyAlignment="1" applyProtection="1">
      <alignment horizontal="left"/>
    </xf>
    <xf numFmtId="14" fontId="21" fillId="0" borderId="0" xfId="0" applyNumberFormat="1" applyFont="1" applyProtection="1"/>
    <xf numFmtId="0" fontId="0" fillId="0" borderId="0" xfId="0" applyAlignment="1">
      <alignment wrapText="1"/>
    </xf>
    <xf numFmtId="0" fontId="39" fillId="0" borderId="0" xfId="0" applyFont="1"/>
    <xf numFmtId="0" fontId="0" fillId="0" borderId="0" xfId="0" applyAlignment="1">
      <alignment horizontal="center"/>
    </xf>
    <xf numFmtId="0" fontId="1" fillId="9" borderId="28" xfId="0" applyFont="1" applyFill="1" applyBorder="1" applyAlignment="1" applyProtection="1">
      <alignment horizontal="center" vertical="center" wrapText="1"/>
      <protection locked="0"/>
    </xf>
    <xf numFmtId="0" fontId="1" fillId="9" borderId="9" xfId="0" applyFont="1" applyFill="1" applyBorder="1" applyAlignment="1" applyProtection="1">
      <alignment horizontal="center" vertical="center" wrapText="1"/>
      <protection locked="0"/>
    </xf>
    <xf numFmtId="0" fontId="26" fillId="4" borderId="28" xfId="0" applyFont="1" applyFill="1" applyBorder="1" applyAlignment="1" applyProtection="1">
      <alignment horizontal="center" vertical="center" wrapText="1"/>
      <protection locked="0"/>
    </xf>
    <xf numFmtId="0" fontId="26" fillId="4" borderId="29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38" fillId="0" borderId="0" xfId="0" applyFont="1" applyAlignment="1" applyProtection="1">
      <alignment horizontal="center" wrapText="1"/>
    </xf>
    <xf numFmtId="0" fontId="15" fillId="8" borderId="0" xfId="0" applyFont="1" applyFill="1" applyAlignment="1" applyProtection="1">
      <alignment horizontal="center" vertical="center"/>
    </xf>
    <xf numFmtId="0" fontId="1" fillId="9" borderId="8" xfId="0" applyFont="1" applyFill="1" applyBorder="1" applyAlignment="1" applyProtection="1">
      <alignment horizontal="center" vertical="center" wrapText="1"/>
      <protection locked="0"/>
    </xf>
    <xf numFmtId="0" fontId="1" fillId="9" borderId="0" xfId="0" applyFont="1" applyFill="1" applyBorder="1" applyAlignment="1" applyProtection="1">
      <alignment horizontal="center" vertical="center" wrapText="1"/>
      <protection locked="0"/>
    </xf>
    <xf numFmtId="0" fontId="26" fillId="4" borderId="11" xfId="0" applyFont="1" applyFill="1" applyBorder="1" applyAlignment="1" applyProtection="1">
      <alignment horizontal="center" vertical="center" wrapText="1"/>
      <protection locked="0"/>
    </xf>
    <xf numFmtId="0" fontId="26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top" wrapText="1"/>
    </xf>
    <xf numFmtId="0" fontId="1" fillId="4" borderId="7" xfId="0" applyFont="1" applyFill="1" applyBorder="1" applyAlignment="1" applyProtection="1">
      <alignment horizontal="center" vertical="top" wrapText="1"/>
    </xf>
    <xf numFmtId="0" fontId="26" fillId="4" borderId="11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center" vertical="center" wrapText="1"/>
    </xf>
    <xf numFmtId="0" fontId="15" fillId="8" borderId="7" xfId="0" applyFont="1" applyFill="1" applyBorder="1" applyAlignment="1" applyProtection="1">
      <alignment horizontal="center" vertical="center"/>
    </xf>
    <xf numFmtId="0" fontId="29" fillId="5" borderId="10" xfId="0" applyFont="1" applyFill="1" applyBorder="1" applyAlignment="1">
      <alignment horizontal="center"/>
    </xf>
    <xf numFmtId="0" fontId="29" fillId="5" borderId="8" xfId="0" applyFont="1" applyFill="1" applyBorder="1" applyAlignment="1">
      <alignment horizontal="center"/>
    </xf>
    <xf numFmtId="0" fontId="29" fillId="5" borderId="11" xfId="0" applyFont="1" applyFill="1" applyBorder="1" applyAlignment="1">
      <alignment horizontal="center"/>
    </xf>
    <xf numFmtId="14" fontId="30" fillId="5" borderId="8" xfId="0" applyNumberFormat="1" applyFont="1" applyFill="1" applyBorder="1" applyAlignment="1">
      <alignment horizontal="left"/>
    </xf>
    <xf numFmtId="0" fontId="30" fillId="5" borderId="8" xfId="0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0" fontId="40" fillId="10" borderId="0" xfId="0" applyFont="1" applyFill="1" applyBorder="1" applyAlignment="1" applyProtection="1">
      <alignment horizontal="center" wrapText="1"/>
    </xf>
    <xf numFmtId="0" fontId="21" fillId="0" borderId="0" xfId="0" applyFont="1" applyAlignment="1" applyProtection="1">
      <alignment horizontal="center"/>
    </xf>
    <xf numFmtId="0" fontId="40" fillId="10" borderId="12" xfId="0" applyFont="1" applyFill="1" applyBorder="1" applyAlignment="1" applyProtection="1">
      <alignment horizontal="center" wrapText="1"/>
    </xf>
    <xf numFmtId="0" fontId="11" fillId="10" borderId="0" xfId="0" applyFont="1" applyFill="1" applyAlignment="1" applyProtection="1">
      <alignment horizontal="left"/>
    </xf>
    <xf numFmtId="0" fontId="11" fillId="10" borderId="39" xfId="0" applyFont="1" applyFill="1" applyBorder="1" applyAlignment="1" applyProtection="1">
      <alignment horizontal="center" wrapText="1"/>
    </xf>
    <xf numFmtId="0" fontId="11" fillId="10" borderId="25" xfId="0" applyFont="1" applyFill="1" applyBorder="1" applyAlignment="1" applyProtection="1">
      <alignment horizontal="center" wrapText="1"/>
    </xf>
    <xf numFmtId="0" fontId="11" fillId="10" borderId="21" xfId="0" applyFont="1" applyFill="1" applyBorder="1" applyAlignment="1" applyProtection="1"/>
    <xf numFmtId="0" fontId="11" fillId="10" borderId="21" xfId="0" applyFont="1" applyFill="1" applyBorder="1" applyAlignment="1" applyProtection="1">
      <alignment horizontal="center"/>
    </xf>
    <xf numFmtId="16" fontId="11" fillId="10" borderId="0" xfId="0" applyNumberFormat="1" applyFont="1" applyFill="1" applyAlignment="1" applyProtection="1">
      <alignment wrapText="1"/>
    </xf>
    <xf numFmtId="16" fontId="11" fillId="10" borderId="0" xfId="0" applyNumberFormat="1" applyFont="1" applyFill="1" applyProtection="1"/>
    <xf numFmtId="0" fontId="11" fillId="10" borderId="0" xfId="0" applyFont="1" applyFill="1" applyAlignment="1" applyProtection="1">
      <alignment horizontal="center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1" fillId="0" borderId="40" xfId="0" applyFont="1" applyBorder="1" applyAlignment="1" applyProtection="1">
      <alignment horizontal="center"/>
    </xf>
    <xf numFmtId="0" fontId="21" fillId="11" borderId="40" xfId="0" applyFont="1" applyFill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horizontal="center"/>
    </xf>
    <xf numFmtId="0" fontId="21" fillId="11" borderId="13" xfId="0" applyFont="1" applyFill="1" applyBorder="1" applyAlignment="1" applyProtection="1">
      <alignment horizontal="center"/>
    </xf>
    <xf numFmtId="0" fontId="21" fillId="0" borderId="12" xfId="0" applyFont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/>
    </xf>
    <xf numFmtId="0" fontId="21" fillId="11" borderId="19" xfId="0" applyFont="1" applyFill="1" applyBorder="1" applyAlignment="1" applyProtection="1">
      <alignment horizontal="center"/>
    </xf>
    <xf numFmtId="0" fontId="31" fillId="0" borderId="0" xfId="0" applyFont="1" applyBorder="1" applyAlignment="1" applyProtection="1">
      <alignment horizontal="center" vertical="center" wrapText="1"/>
    </xf>
    <xf numFmtId="0" fontId="21" fillId="4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21" fillId="0" borderId="7" xfId="0" applyFont="1" applyBorder="1" applyAlignment="1" applyProtection="1">
      <alignment horizontal="center"/>
    </xf>
    <xf numFmtId="0" fontId="21" fillId="0" borderId="7" xfId="0" applyFont="1" applyFill="1" applyBorder="1" applyAlignment="1" applyProtection="1">
      <alignment horizontal="center"/>
    </xf>
    <xf numFmtId="0" fontId="21" fillId="0" borderId="6" xfId="0" applyFont="1" applyFill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40" xfId="0" applyFont="1" applyBorder="1" applyAlignment="1" applyProtection="1">
      <alignment horizontal="center" vertical="center" wrapText="1"/>
    </xf>
    <xf numFmtId="0" fontId="21" fillId="0" borderId="40" xfId="0" applyFont="1" applyFill="1" applyBorder="1" applyAlignment="1" applyProtection="1">
      <alignment horizontal="center"/>
    </xf>
    <xf numFmtId="0" fontId="21" fillId="0" borderId="41" xfId="0" applyFont="1" applyBorder="1" applyAlignment="1" applyProtection="1">
      <alignment horizontal="center"/>
    </xf>
    <xf numFmtId="0" fontId="21" fillId="0" borderId="17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 vertical="center" wrapText="1"/>
    </xf>
    <xf numFmtId="0" fontId="21" fillId="0" borderId="19" xfId="0" applyFont="1" applyFill="1" applyBorder="1" applyAlignment="1" applyProtection="1">
      <alignment horizontal="center"/>
    </xf>
    <xf numFmtId="0" fontId="21" fillId="0" borderId="20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1" fillId="10" borderId="10" xfId="0" applyFont="1" applyFill="1" applyBorder="1" applyAlignment="1" applyProtection="1">
      <alignment horizontal="center"/>
    </xf>
    <xf numFmtId="0" fontId="11" fillId="10" borderId="8" xfId="0" applyFont="1" applyFill="1" applyBorder="1" applyAlignment="1" applyProtection="1">
      <alignment horizontal="center"/>
    </xf>
    <xf numFmtId="0" fontId="11" fillId="10" borderId="11" xfId="0" applyFont="1" applyFill="1" applyBorder="1" applyAlignment="1" applyProtection="1">
      <alignment horizontal="center"/>
    </xf>
    <xf numFmtId="0" fontId="42" fillId="10" borderId="21" xfId="0" applyFont="1" applyFill="1" applyBorder="1" applyAlignment="1" applyProtection="1"/>
    <xf numFmtId="0" fontId="15" fillId="10" borderId="8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wrapText="1"/>
    </xf>
    <xf numFmtId="0" fontId="11" fillId="10" borderId="7" xfId="0" applyFont="1" applyFill="1" applyBorder="1" applyAlignment="1">
      <alignment wrapText="1"/>
    </xf>
    <xf numFmtId="0" fontId="11" fillId="10" borderId="6" xfId="0" applyFont="1" applyFill="1" applyBorder="1" applyAlignment="1">
      <alignment wrapText="1"/>
    </xf>
    <xf numFmtId="0" fontId="11" fillId="10" borderId="29" xfId="0" applyFont="1" applyFill="1" applyBorder="1" applyAlignment="1">
      <alignment wrapText="1"/>
    </xf>
    <xf numFmtId="0" fontId="15" fillId="10" borderId="0" xfId="0" applyFont="1" applyFill="1" applyBorder="1" applyAlignment="1">
      <alignment horizontal="center" vertical="center" wrapText="1"/>
    </xf>
    <xf numFmtId="0" fontId="13" fillId="10" borderId="0" xfId="6" applyFont="1" applyFill="1" applyBorder="1" applyAlignment="1">
      <alignment horizontal="center" vertical="center"/>
    </xf>
    <xf numFmtId="0" fontId="13" fillId="10" borderId="0" xfId="6" applyFont="1" applyFill="1" applyBorder="1" applyAlignment="1">
      <alignment horizontal="center" vertical="center" wrapText="1"/>
    </xf>
    <xf numFmtId="0" fontId="40" fillId="10" borderId="10" xfId="0" applyFont="1" applyFill="1" applyBorder="1" applyAlignment="1" applyProtection="1">
      <alignment horizontal="center" wrapText="1"/>
    </xf>
    <xf numFmtId="0" fontId="40" fillId="10" borderId="8" xfId="0" applyFont="1" applyFill="1" applyBorder="1" applyAlignment="1" applyProtection="1">
      <alignment horizontal="center" wrapText="1"/>
    </xf>
    <xf numFmtId="0" fontId="40" fillId="10" borderId="11" xfId="0" applyFont="1" applyFill="1" applyBorder="1" applyAlignment="1" applyProtection="1">
      <alignment horizontal="center" wrapText="1"/>
    </xf>
    <xf numFmtId="0" fontId="40" fillId="10" borderId="14" xfId="0" applyFont="1" applyFill="1" applyBorder="1" applyAlignment="1" applyProtection="1">
      <alignment horizontal="center" wrapText="1"/>
    </xf>
    <xf numFmtId="0" fontId="40" fillId="10" borderId="15" xfId="0" applyFont="1" applyFill="1" applyBorder="1" applyAlignment="1" applyProtection="1">
      <alignment horizontal="center" wrapText="1"/>
    </xf>
    <xf numFmtId="0" fontId="11" fillId="10" borderId="42" xfId="0" applyFont="1" applyFill="1" applyBorder="1" applyAlignment="1" applyProtection="1">
      <alignment horizontal="center"/>
    </xf>
    <xf numFmtId="0" fontId="21" fillId="4" borderId="20" xfId="0" applyFont="1" applyFill="1" applyBorder="1" applyAlignment="1" applyProtection="1">
      <alignment horizontal="center"/>
      <protection locked="0"/>
    </xf>
    <xf numFmtId="0" fontId="31" fillId="0" borderId="3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/>
    </xf>
    <xf numFmtId="0" fontId="40" fillId="10" borderId="3" xfId="0" applyFont="1" applyFill="1" applyBorder="1" applyAlignment="1" applyProtection="1">
      <alignment horizontal="center" wrapText="1"/>
    </xf>
    <xf numFmtId="0" fontId="40" fillId="10" borderId="4" xfId="0" applyFont="1" applyFill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wrapText="1"/>
    </xf>
    <xf numFmtId="0" fontId="21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29" xfId="0" applyFont="1" applyFill="1" applyBorder="1" applyAlignment="1">
      <alignment horizontal="center" vertical="center" wrapText="1"/>
    </xf>
    <xf numFmtId="0" fontId="11" fillId="10" borderId="31" xfId="0" applyFont="1" applyFill="1" applyBorder="1" applyAlignment="1">
      <alignment wrapText="1"/>
    </xf>
    <xf numFmtId="0" fontId="11" fillId="10" borderId="32" xfId="0" applyFont="1" applyFill="1" applyBorder="1" applyAlignment="1">
      <alignment wrapText="1"/>
    </xf>
    <xf numFmtId="0" fontId="15" fillId="10" borderId="10" xfId="0" applyFont="1" applyFill="1" applyBorder="1" applyAlignment="1">
      <alignment horizontal="center" vertical="center" wrapText="1"/>
    </xf>
    <xf numFmtId="0" fontId="15" fillId="10" borderId="11" xfId="0" applyFont="1" applyFill="1" applyBorder="1" applyAlignment="1">
      <alignment horizontal="center" vertical="center" wrapText="1"/>
    </xf>
    <xf numFmtId="0" fontId="27" fillId="10" borderId="0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1" fillId="10" borderId="31" xfId="0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3" fillId="10" borderId="0" xfId="0" applyFont="1" applyFill="1" applyBorder="1" applyAlignment="1">
      <alignment horizontal="center" vertical="center" wrapText="1"/>
    </xf>
    <xf numFmtId="0" fontId="15" fillId="10" borderId="31" xfId="0" applyFont="1" applyFill="1" applyBorder="1" applyAlignment="1">
      <alignment horizontal="center" vertical="center" wrapText="1"/>
    </xf>
    <xf numFmtId="0" fontId="15" fillId="10" borderId="36" xfId="0" applyFont="1" applyFill="1" applyBorder="1" applyAlignment="1">
      <alignment horizontal="center" vertical="center" wrapText="1"/>
    </xf>
    <xf numFmtId="0" fontId="15" fillId="10" borderId="32" xfId="0" applyFont="1" applyFill="1" applyBorder="1" applyAlignment="1">
      <alignment horizontal="center" vertical="center" wrapText="1"/>
    </xf>
    <xf numFmtId="0" fontId="24" fillId="6" borderId="35" xfId="0" applyFont="1" applyFill="1" applyBorder="1" applyAlignment="1">
      <alignment horizontal="center" vertical="center"/>
    </xf>
    <xf numFmtId="167" fontId="21" fillId="6" borderId="12" xfId="0" applyNumberFormat="1" applyFont="1" applyFill="1" applyBorder="1" applyAlignment="1" applyProtection="1">
      <alignment horizontal="center"/>
    </xf>
    <xf numFmtId="0" fontId="18" fillId="6" borderId="12" xfId="8" applyFill="1" applyBorder="1" applyAlignment="1" applyProtection="1">
      <alignment horizontal="center"/>
    </xf>
    <xf numFmtId="165" fontId="21" fillId="6" borderId="14" xfId="0" applyNumberFormat="1" applyFont="1" applyFill="1" applyBorder="1" applyAlignment="1" applyProtection="1">
      <alignment horizontal="center"/>
    </xf>
    <xf numFmtId="0" fontId="24" fillId="6" borderId="12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wrapText="1"/>
    </xf>
    <xf numFmtId="167" fontId="21" fillId="6" borderId="0" xfId="0" applyNumberFormat="1" applyFont="1" applyFill="1" applyBorder="1" applyAlignment="1" applyProtection="1">
      <alignment horizontal="center"/>
    </xf>
    <xf numFmtId="0" fontId="18" fillId="6" borderId="0" xfId="8" applyFill="1" applyBorder="1" applyAlignment="1" applyProtection="1">
      <alignment horizontal="center"/>
    </xf>
    <xf numFmtId="0" fontId="21" fillId="6" borderId="4" xfId="0" applyFont="1" applyFill="1" applyBorder="1" applyAlignment="1">
      <alignment wrapText="1"/>
    </xf>
    <xf numFmtId="165" fontId="21" fillId="6" borderId="3" xfId="0" applyNumberFormat="1" applyFont="1" applyFill="1" applyBorder="1" applyAlignment="1" applyProtection="1">
      <alignment horizontal="center"/>
    </xf>
    <xf numFmtId="0" fontId="24" fillId="6" borderId="30" xfId="0" applyFont="1" applyFill="1" applyBorder="1" applyAlignment="1">
      <alignment horizontal="center" vertical="center"/>
    </xf>
    <xf numFmtId="167" fontId="21" fillId="6" borderId="13" xfId="0" applyNumberFormat="1" applyFont="1" applyFill="1" applyBorder="1" applyAlignment="1" applyProtection="1">
      <alignment horizontal="center"/>
    </xf>
    <xf numFmtId="0" fontId="21" fillId="6" borderId="13" xfId="0" applyFont="1" applyFill="1" applyBorder="1" applyAlignment="1" applyProtection="1">
      <alignment horizontal="center"/>
    </xf>
    <xf numFmtId="165" fontId="21" fillId="6" borderId="16" xfId="0" applyNumberFormat="1" applyFont="1" applyFill="1" applyBorder="1" applyAlignment="1" applyProtection="1">
      <alignment horizontal="center"/>
    </xf>
    <xf numFmtId="0" fontId="21" fillId="6" borderId="0" xfId="0" applyFont="1" applyFill="1" applyBorder="1" applyAlignment="1">
      <alignment horizontal="center"/>
    </xf>
    <xf numFmtId="0" fontId="21" fillId="6" borderId="13" xfId="0" applyFont="1" applyFill="1" applyBorder="1" applyAlignment="1">
      <alignment horizontal="center"/>
    </xf>
    <xf numFmtId="172" fontId="21" fillId="6" borderId="16" xfId="0" applyNumberFormat="1" applyFont="1" applyFill="1" applyBorder="1" applyAlignment="1" applyProtection="1">
      <alignment horizontal="center"/>
    </xf>
    <xf numFmtId="0" fontId="21" fillId="6" borderId="0" xfId="0" applyFont="1" applyFill="1" applyBorder="1" applyAlignment="1" applyProtection="1">
      <alignment horizontal="center"/>
    </xf>
    <xf numFmtId="15" fontId="21" fillId="6" borderId="16" xfId="0" applyNumberFormat="1" applyFont="1" applyFill="1" applyBorder="1" applyAlignment="1">
      <alignment wrapText="1"/>
    </xf>
    <xf numFmtId="15" fontId="21" fillId="6" borderId="3" xfId="0" applyNumberFormat="1" applyFont="1" applyFill="1" applyBorder="1" applyAlignment="1">
      <alignment wrapText="1"/>
    </xf>
    <xf numFmtId="0" fontId="23" fillId="6" borderId="30" xfId="0" applyFont="1" applyFill="1" applyBorder="1" applyAlignment="1">
      <alignment wrapText="1"/>
    </xf>
    <xf numFmtId="0" fontId="23" fillId="6" borderId="9" xfId="0" applyFont="1" applyFill="1" applyBorder="1" applyAlignment="1">
      <alignment wrapText="1"/>
    </xf>
    <xf numFmtId="0" fontId="23" fillId="6" borderId="33" xfId="0" applyFont="1" applyFill="1" applyBorder="1" applyAlignment="1">
      <alignment wrapText="1"/>
    </xf>
    <xf numFmtId="0" fontId="28" fillId="6" borderId="30" xfId="0" applyFont="1" applyFill="1" applyBorder="1" applyAlignment="1">
      <alignment wrapText="1"/>
    </xf>
    <xf numFmtId="0" fontId="21" fillId="10" borderId="8" xfId="0" applyFont="1" applyFill="1" applyBorder="1" applyAlignment="1">
      <alignment wrapText="1"/>
    </xf>
    <xf numFmtId="0" fontId="21" fillId="10" borderId="7" xfId="0" applyFont="1" applyFill="1" applyBorder="1" applyAlignment="1">
      <alignment wrapText="1"/>
    </xf>
    <xf numFmtId="0" fontId="11" fillId="10" borderId="8" xfId="0" applyFont="1" applyFill="1" applyBorder="1" applyAlignment="1" applyProtection="1">
      <alignment horizontal="center" wrapText="1"/>
    </xf>
    <xf numFmtId="0" fontId="11" fillId="10" borderId="7" xfId="0" applyFont="1" applyFill="1" applyBorder="1" applyAlignment="1" applyProtection="1">
      <alignment horizontal="center" wrapText="1"/>
    </xf>
    <xf numFmtId="0" fontId="11" fillId="10" borderId="10" xfId="0" applyFont="1" applyFill="1" applyBorder="1" applyAlignment="1">
      <alignment horizontal="center" wrapText="1"/>
    </xf>
    <xf numFmtId="0" fontId="11" fillId="10" borderId="8" xfId="0" applyFont="1" applyFill="1" applyBorder="1" applyAlignment="1">
      <alignment horizontal="center" wrapText="1"/>
    </xf>
    <xf numFmtId="0" fontId="11" fillId="10" borderId="5" xfId="0" applyFont="1" applyFill="1" applyBorder="1" applyAlignment="1">
      <alignment horizontal="center" wrapText="1"/>
    </xf>
    <xf numFmtId="0" fontId="11" fillId="10" borderId="31" xfId="0" applyFont="1" applyFill="1" applyBorder="1" applyAlignment="1">
      <alignment horizontal="center" wrapText="1"/>
    </xf>
    <xf numFmtId="0" fontId="11" fillId="10" borderId="36" xfId="0" applyFont="1" applyFill="1" applyBorder="1" applyAlignment="1">
      <alignment horizontal="center" wrapText="1"/>
    </xf>
    <xf numFmtId="0" fontId="11" fillId="10" borderId="32" xfId="0" applyFont="1" applyFill="1" applyBorder="1" applyAlignment="1">
      <alignment horizontal="center" wrapText="1"/>
    </xf>
    <xf numFmtId="0" fontId="11" fillId="10" borderId="36" xfId="0" applyFont="1" applyFill="1" applyBorder="1" applyAlignment="1">
      <alignment wrapText="1"/>
    </xf>
    <xf numFmtId="0" fontId="13" fillId="10" borderId="31" xfId="6" applyFont="1" applyFill="1" applyBorder="1" applyAlignment="1">
      <alignment horizontal="center"/>
    </xf>
    <xf numFmtId="0" fontId="13" fillId="10" borderId="36" xfId="6" applyFont="1" applyFill="1" applyBorder="1" applyAlignment="1">
      <alignment horizontal="center" wrapText="1"/>
    </xf>
    <xf numFmtId="0" fontId="13" fillId="10" borderId="32" xfId="0" applyFont="1" applyFill="1" applyBorder="1" applyAlignment="1">
      <alignment wrapText="1"/>
    </xf>
    <xf numFmtId="0" fontId="13" fillId="10" borderId="31" xfId="0" applyFont="1" applyFill="1" applyBorder="1" applyAlignment="1">
      <alignment horizontal="center" wrapText="1"/>
    </xf>
    <xf numFmtId="0" fontId="13" fillId="10" borderId="36" xfId="0" applyFont="1" applyFill="1" applyBorder="1" applyAlignment="1">
      <alignment horizontal="center" wrapText="1"/>
    </xf>
    <xf numFmtId="0" fontId="13" fillId="10" borderId="32" xfId="0" applyFont="1" applyFill="1" applyBorder="1" applyAlignment="1">
      <alignment horizontal="center" wrapText="1"/>
    </xf>
    <xf numFmtId="0" fontId="21" fillId="10" borderId="28" xfId="0" applyFont="1" applyFill="1" applyBorder="1" applyAlignment="1">
      <alignment wrapText="1"/>
    </xf>
    <xf numFmtId="0" fontId="40" fillId="10" borderId="10" xfId="0" applyFont="1" applyFill="1" applyBorder="1" applyAlignment="1" applyProtection="1">
      <alignment horizontal="center"/>
      <protection locked="0"/>
    </xf>
    <xf numFmtId="0" fontId="40" fillId="10" borderId="8" xfId="0" applyFont="1" applyFill="1" applyBorder="1" applyAlignment="1" applyProtection="1">
      <alignment horizontal="center"/>
      <protection locked="0"/>
    </xf>
    <xf numFmtId="0" fontId="40" fillId="10" borderId="11" xfId="0" applyFont="1" applyFill="1" applyBorder="1" applyAlignment="1" applyProtection="1">
      <alignment horizontal="center"/>
      <protection locked="0"/>
    </xf>
    <xf numFmtId="0" fontId="24" fillId="0" borderId="0" xfId="0" applyFont="1" applyProtection="1">
      <protection locked="0"/>
    </xf>
    <xf numFmtId="0" fontId="43" fillId="10" borderId="10" xfId="0" applyFont="1" applyFill="1" applyBorder="1" applyProtection="1">
      <protection locked="0"/>
    </xf>
    <xf numFmtId="14" fontId="43" fillId="10" borderId="8" xfId="0" applyNumberFormat="1" applyFont="1" applyFill="1" applyBorder="1" applyAlignment="1" applyProtection="1">
      <alignment horizontal="left"/>
      <protection locked="0"/>
    </xf>
    <xf numFmtId="0" fontId="13" fillId="10" borderId="8" xfId="0" applyFont="1" applyFill="1" applyBorder="1" applyProtection="1">
      <protection locked="0"/>
    </xf>
    <xf numFmtId="0" fontId="43" fillId="10" borderId="8" xfId="0" applyFont="1" applyFill="1" applyBorder="1" applyAlignment="1" applyProtection="1">
      <protection locked="0"/>
    </xf>
    <xf numFmtId="0" fontId="43" fillId="10" borderId="8" xfId="0" applyFont="1" applyFill="1" applyBorder="1" applyAlignment="1" applyProtection="1">
      <alignment horizontal="right"/>
      <protection locked="0"/>
    </xf>
    <xf numFmtId="14" fontId="43" fillId="10" borderId="11" xfId="0" applyNumberFormat="1" applyFont="1" applyFill="1" applyBorder="1" applyAlignment="1" applyProtection="1">
      <alignment horizontal="left"/>
      <protection locked="0"/>
    </xf>
    <xf numFmtId="0" fontId="11" fillId="10" borderId="3" xfId="0" applyFont="1" applyFill="1" applyBorder="1" applyAlignment="1" applyProtection="1">
      <alignment horizontal="center" wrapText="1"/>
      <protection locked="0"/>
    </xf>
    <xf numFmtId="0" fontId="11" fillId="10" borderId="0" xfId="0" applyFont="1" applyFill="1" applyBorder="1" applyAlignment="1" applyProtection="1">
      <alignment horizontal="center" wrapText="1"/>
      <protection locked="0"/>
    </xf>
    <xf numFmtId="0" fontId="11" fillId="10" borderId="0" xfId="0" applyNumberFormat="1" applyFont="1" applyFill="1" applyBorder="1" applyAlignment="1" applyProtection="1">
      <alignment horizontal="center" wrapText="1"/>
      <protection locked="0"/>
    </xf>
    <xf numFmtId="0" fontId="11" fillId="10" borderId="4" xfId="0" applyNumberFormat="1" applyFont="1" applyFill="1" applyBorder="1" applyAlignment="1" applyProtection="1">
      <alignment horizontal="center" wrapText="1"/>
      <protection locked="0"/>
    </xf>
    <xf numFmtId="16" fontId="11" fillId="10" borderId="0" xfId="0" applyNumberFormat="1" applyFont="1" applyFill="1" applyAlignment="1" applyProtection="1">
      <alignment wrapText="1"/>
      <protection locked="0"/>
    </xf>
    <xf numFmtId="16" fontId="11" fillId="10" borderId="0" xfId="0" applyNumberFormat="1" applyFont="1" applyFill="1" applyProtection="1">
      <protection locked="0"/>
    </xf>
    <xf numFmtId="0" fontId="25" fillId="10" borderId="0" xfId="0" applyFont="1" applyFill="1" applyProtection="1">
      <protection locked="0"/>
    </xf>
    <xf numFmtId="0" fontId="24" fillId="6" borderId="13" xfId="0" applyFont="1" applyFill="1" applyBorder="1" applyAlignment="1" applyProtection="1">
      <alignment horizontal="center" vertical="center"/>
      <protection locked="0"/>
    </xf>
    <xf numFmtId="0" fontId="24" fillId="6" borderId="13" xfId="0" applyFont="1" applyFill="1" applyBorder="1" applyProtection="1">
      <protection locked="0"/>
    </xf>
    <xf numFmtId="0" fontId="24" fillId="0" borderId="13" xfId="0" applyFont="1" applyFill="1" applyBorder="1" applyProtection="1">
      <protection locked="0"/>
    </xf>
    <xf numFmtId="0" fontId="11" fillId="10" borderId="18" xfId="0" applyFont="1" applyFill="1" applyBorder="1" applyAlignment="1" applyProtection="1">
      <alignment horizontal="center"/>
      <protection locked="0"/>
    </xf>
    <xf numFmtId="0" fontId="11" fillId="10" borderId="19" xfId="0" applyFont="1" applyFill="1" applyBorder="1" applyProtection="1">
      <protection locked="0"/>
    </xf>
    <xf numFmtId="0" fontId="11" fillId="10" borderId="20" xfId="0" applyNumberFormat="1" applyFont="1" applyFill="1" applyBorder="1" applyProtection="1">
      <protection locked="0"/>
    </xf>
    <xf numFmtId="0" fontId="24" fillId="10" borderId="19" xfId="0" applyFont="1" applyFill="1" applyBorder="1" applyProtection="1">
      <protection locked="0"/>
    </xf>
    <xf numFmtId="0" fontId="24" fillId="0" borderId="0" xfId="0" applyFont="1" applyFill="1" applyProtection="1">
      <protection locked="0"/>
    </xf>
    <xf numFmtId="0" fontId="24" fillId="0" borderId="0" xfId="0" applyFont="1" applyFill="1" applyAlignment="1" applyProtection="1">
      <alignment horizontal="center" wrapText="1"/>
      <protection locked="0"/>
    </xf>
    <xf numFmtId="0" fontId="24" fillId="0" borderId="0" xfId="0" applyNumberFormat="1" applyFont="1" applyFill="1" applyProtection="1">
      <protection locked="0"/>
    </xf>
    <xf numFmtId="0" fontId="24" fillId="0" borderId="0" xfId="0" applyNumberFormat="1" applyFont="1" applyProtection="1">
      <protection locked="0"/>
    </xf>
    <xf numFmtId="49" fontId="24" fillId="0" borderId="16" xfId="0" applyNumberFormat="1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</xf>
    <xf numFmtId="0" fontId="24" fillId="0" borderId="13" xfId="0" applyNumberFormat="1" applyFont="1" applyFill="1" applyBorder="1" applyAlignment="1" applyProtection="1">
      <alignment horizontal="center" vertical="center"/>
    </xf>
    <xf numFmtId="14" fontId="24" fillId="0" borderId="17" xfId="0" applyNumberFormat="1" applyFont="1" applyFill="1" applyBorder="1" applyAlignment="1" applyProtection="1">
      <alignment horizontal="center" vertical="center"/>
    </xf>
    <xf numFmtId="0" fontId="25" fillId="0" borderId="39" xfId="0" applyFont="1" applyFill="1" applyBorder="1" applyAlignment="1" applyProtection="1">
      <alignment horizontal="center" wrapText="1"/>
    </xf>
    <xf numFmtId="0" fontId="25" fillId="0" borderId="25" xfId="0" applyFont="1" applyFill="1" applyBorder="1" applyAlignment="1" applyProtection="1">
      <alignment horizontal="center" wrapText="1"/>
    </xf>
    <xf numFmtId="0" fontId="25" fillId="0" borderId="21" xfId="0" applyFont="1" applyFill="1" applyBorder="1" applyAlignment="1" applyProtection="1"/>
    <xf numFmtId="0" fontId="25" fillId="0" borderId="21" xfId="0" applyFont="1" applyFill="1" applyBorder="1" applyAlignment="1" applyProtection="1">
      <alignment horizontal="center"/>
    </xf>
    <xf numFmtId="0" fontId="25" fillId="0" borderId="42" xfId="0" applyFont="1" applyFill="1" applyBorder="1" applyAlignment="1" applyProtection="1">
      <alignment horizontal="center"/>
    </xf>
    <xf numFmtId="0" fontId="29" fillId="0" borderId="10" xfId="0" applyFont="1" applyFill="1" applyBorder="1" applyAlignment="1" applyProtection="1">
      <alignment horizontal="center" wrapText="1"/>
    </xf>
    <xf numFmtId="0" fontId="29" fillId="0" borderId="8" xfId="0" applyFont="1" applyFill="1" applyBorder="1" applyAlignment="1" applyProtection="1">
      <alignment horizontal="center" wrapText="1"/>
    </xf>
    <xf numFmtId="0" fontId="29" fillId="0" borderId="11" xfId="0" applyFont="1" applyFill="1" applyBorder="1" applyAlignment="1" applyProtection="1">
      <alignment horizontal="center" wrapText="1"/>
    </xf>
    <xf numFmtId="0" fontId="29" fillId="0" borderId="14" xfId="0" applyFont="1" applyFill="1" applyBorder="1" applyAlignment="1" applyProtection="1">
      <alignment horizontal="center" wrapText="1"/>
    </xf>
    <xf numFmtId="0" fontId="29" fillId="0" borderId="12" xfId="0" applyFont="1" applyFill="1" applyBorder="1" applyAlignment="1" applyProtection="1">
      <alignment horizontal="center" wrapText="1"/>
    </xf>
    <xf numFmtId="0" fontId="29" fillId="0" borderId="15" xfId="0" applyFont="1" applyFill="1" applyBorder="1" applyAlignment="1" applyProtection="1">
      <alignment horizontal="center" wrapText="1"/>
    </xf>
    <xf numFmtId="0" fontId="24" fillId="0" borderId="0" xfId="0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center"/>
    </xf>
    <xf numFmtId="0" fontId="44" fillId="0" borderId="28" xfId="0" applyFont="1" applyFill="1" applyBorder="1" applyAlignment="1" applyProtection="1">
      <alignment horizontal="center" vertical="center" wrapText="1"/>
    </xf>
    <xf numFmtId="0" fontId="44" fillId="0" borderId="8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/>
    </xf>
    <xf numFmtId="0" fontId="44" fillId="0" borderId="9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/>
    </xf>
    <xf numFmtId="0" fontId="44" fillId="0" borderId="29" xfId="0" applyFont="1" applyFill="1" applyBorder="1" applyAlignment="1" applyProtection="1">
      <alignment horizontal="center" vertical="center" wrapText="1"/>
    </xf>
    <xf numFmtId="0" fontId="44" fillId="0" borderId="7" xfId="0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/>
    </xf>
    <xf numFmtId="0" fontId="29" fillId="0" borderId="3" xfId="0" applyFont="1" applyFill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center" wrapText="1"/>
    </xf>
    <xf numFmtId="0" fontId="29" fillId="0" borderId="4" xfId="0" applyFont="1" applyFill="1" applyBorder="1" applyAlignment="1" applyProtection="1">
      <alignment horizontal="center" wrapText="1"/>
    </xf>
    <xf numFmtId="0" fontId="44" fillId="0" borderId="35" xfId="0" applyFont="1" applyFill="1" applyBorder="1" applyAlignment="1" applyProtection="1">
      <alignment horizontal="center" vertical="center" wrapText="1"/>
    </xf>
    <xf numFmtId="0" fontId="44" fillId="0" borderId="40" xfId="0" applyFont="1" applyFill="1" applyBorder="1" applyAlignment="1" applyProtection="1">
      <alignment horizontal="center" vertical="center" wrapText="1"/>
    </xf>
    <xf numFmtId="0" fontId="44" fillId="0" borderId="30" xfId="0" applyFont="1" applyFill="1" applyBorder="1" applyAlignment="1" applyProtection="1">
      <alignment horizontal="center" vertical="center" wrapText="1"/>
    </xf>
    <xf numFmtId="0" fontId="44" fillId="0" borderId="13" xfId="0" applyFont="1" applyFill="1" applyBorder="1" applyAlignment="1" applyProtection="1">
      <alignment horizontal="center" vertical="center" wrapText="1"/>
    </xf>
    <xf numFmtId="0" fontId="44" fillId="0" borderId="33" xfId="0" applyFont="1" applyFill="1" applyBorder="1" applyAlignment="1" applyProtection="1">
      <alignment horizontal="center" vertical="center" wrapText="1"/>
    </xf>
    <xf numFmtId="0" fontId="44" fillId="0" borderId="19" xfId="0" applyFont="1" applyFill="1" applyBorder="1" applyAlignment="1" applyProtection="1">
      <alignment horizontal="center" vertical="center" wrapText="1"/>
    </xf>
    <xf numFmtId="0" fontId="44" fillId="0" borderId="3" xfId="0" applyFont="1" applyFill="1" applyBorder="1" applyAlignment="1" applyProtection="1">
      <alignment horizontal="center" vertical="center" wrapText="1"/>
    </xf>
    <xf numFmtId="0" fontId="25" fillId="0" borderId="10" xfId="0" applyFont="1" applyFill="1" applyBorder="1" applyAlignment="1" applyProtection="1">
      <alignment horizontal="center"/>
    </xf>
    <xf numFmtId="0" fontId="25" fillId="0" borderId="8" xfId="0" applyFont="1" applyFill="1" applyBorder="1" applyAlignment="1" applyProtection="1">
      <alignment horizontal="center"/>
    </xf>
    <xf numFmtId="0" fontId="25" fillId="0" borderId="11" xfId="0" applyFont="1" applyFill="1" applyBorder="1" applyAlignment="1" applyProtection="1">
      <alignment horizontal="center"/>
    </xf>
    <xf numFmtId="0" fontId="44" fillId="0" borderId="3" xfId="0" applyFont="1" applyFill="1" applyBorder="1" applyAlignment="1" applyProtection="1">
      <alignment horizontal="center" vertical="center" wrapText="1"/>
    </xf>
    <xf numFmtId="0" fontId="44" fillId="0" borderId="5" xfId="0" applyFont="1" applyFill="1" applyBorder="1" applyAlignment="1" applyProtection="1">
      <alignment horizontal="center" vertical="center" wrapText="1"/>
    </xf>
    <xf numFmtId="0" fontId="24" fillId="0" borderId="7" xfId="0" applyFont="1" applyFill="1" applyBorder="1" applyAlignment="1" applyProtection="1">
      <alignment horizontal="center"/>
    </xf>
    <xf numFmtId="0" fontId="24" fillId="0" borderId="6" xfId="0" applyFont="1" applyFill="1" applyBorder="1" applyAlignment="1" applyProtection="1">
      <alignment horizontal="center"/>
    </xf>
    <xf numFmtId="0" fontId="24" fillId="0" borderId="3" xfId="0" applyFont="1" applyFill="1" applyBorder="1" applyAlignment="1" applyProtection="1">
      <alignment horizontal="center" wrapText="1"/>
    </xf>
    <xf numFmtId="0" fontId="24" fillId="0" borderId="0" xfId="0" applyFont="1" applyFill="1" applyBorder="1" applyAlignment="1" applyProtection="1">
      <alignment horizontal="center" wrapText="1"/>
    </xf>
    <xf numFmtId="0" fontId="24" fillId="0" borderId="43" xfId="0" applyFont="1" applyFill="1" applyBorder="1" applyAlignment="1" applyProtection="1">
      <alignment horizontal="center"/>
    </xf>
    <xf numFmtId="0" fontId="24" fillId="0" borderId="44" xfId="0" applyFont="1" applyFill="1" applyBorder="1" applyAlignment="1" applyProtection="1">
      <alignment horizontal="center"/>
    </xf>
    <xf numFmtId="0" fontId="24" fillId="0" borderId="45" xfId="0" applyFont="1" applyFill="1" applyBorder="1" applyAlignment="1" applyProtection="1">
      <alignment horizontal="center"/>
    </xf>
    <xf numFmtId="0" fontId="24" fillId="0" borderId="46" xfId="0" applyFont="1" applyFill="1" applyBorder="1" applyAlignment="1" applyProtection="1">
      <alignment horizontal="center"/>
    </xf>
    <xf numFmtId="0" fontId="24" fillId="0" borderId="47" xfId="0" applyFont="1" applyFill="1" applyBorder="1" applyAlignment="1" applyProtection="1">
      <alignment horizontal="center"/>
    </xf>
    <xf numFmtId="0" fontId="24" fillId="0" borderId="48" xfId="0" applyFont="1" applyFill="1" applyBorder="1" applyAlignment="1" applyProtection="1">
      <alignment horizontal="center"/>
    </xf>
    <xf numFmtId="0" fontId="24" fillId="0" borderId="37" xfId="0" applyFont="1" applyFill="1" applyBorder="1" applyAlignment="1" applyProtection="1">
      <alignment horizontal="center"/>
    </xf>
    <xf numFmtId="0" fontId="24" fillId="0" borderId="38" xfId="0" applyFont="1" applyFill="1" applyBorder="1" applyAlignment="1" applyProtection="1">
      <alignment horizontal="center"/>
    </xf>
    <xf numFmtId="0" fontId="24" fillId="0" borderId="49" xfId="0" applyFont="1" applyFill="1" applyBorder="1" applyAlignment="1" applyProtection="1">
      <alignment horizontal="center"/>
    </xf>
    <xf numFmtId="172" fontId="17" fillId="0" borderId="13" xfId="1" applyNumberFormat="1" applyFont="1" applyFill="1" applyBorder="1" applyAlignment="1">
      <alignment horizontal="center" vertical="center"/>
    </xf>
    <xf numFmtId="14" fontId="17" fillId="0" borderId="13" xfId="1" applyNumberFormat="1" applyFont="1" applyFill="1" applyBorder="1" applyAlignment="1">
      <alignment horizontal="center" vertical="center"/>
    </xf>
    <xf numFmtId="17" fontId="17" fillId="0" borderId="13" xfId="1" applyNumberFormat="1" applyFont="1" applyFill="1" applyBorder="1" applyAlignment="1">
      <alignment horizontal="center" vertical="center"/>
    </xf>
    <xf numFmtId="172" fontId="17" fillId="0" borderId="40" xfId="1" applyNumberFormat="1" applyFont="1" applyFill="1" applyBorder="1" applyAlignment="1">
      <alignment horizontal="center" vertical="center"/>
    </xf>
    <xf numFmtId="0" fontId="17" fillId="0" borderId="40" xfId="1" applyFont="1" applyFill="1" applyBorder="1" applyAlignment="1">
      <alignment horizontal="center" vertical="center"/>
    </xf>
    <xf numFmtId="14" fontId="17" fillId="0" borderId="40" xfId="1" applyNumberFormat="1" applyFont="1" applyFill="1" applyBorder="1" applyAlignment="1">
      <alignment horizontal="center" vertical="center"/>
    </xf>
    <xf numFmtId="165" fontId="17" fillId="0" borderId="41" xfId="1" applyNumberFormat="1" applyFont="1" applyFill="1" applyBorder="1" applyAlignment="1">
      <alignment horizontal="center" vertical="center"/>
    </xf>
    <xf numFmtId="165" fontId="17" fillId="0" borderId="17" xfId="1" applyNumberFormat="1" applyFont="1" applyFill="1" applyBorder="1" applyAlignment="1">
      <alignment horizontal="center" vertical="center"/>
    </xf>
    <xf numFmtId="0" fontId="45" fillId="0" borderId="13" xfId="1" applyFont="1" applyFill="1" applyBorder="1"/>
    <xf numFmtId="165" fontId="45" fillId="0" borderId="17" xfId="1" applyNumberFormat="1" applyFont="1" applyFill="1" applyBorder="1"/>
    <xf numFmtId="172" fontId="17" fillId="0" borderId="19" xfId="1" applyNumberFormat="1" applyFont="1" applyFill="1" applyBorder="1" applyAlignment="1">
      <alignment horizontal="center" vertical="center"/>
    </xf>
    <xf numFmtId="0" fontId="45" fillId="0" borderId="19" xfId="1" applyFont="1" applyFill="1" applyBorder="1"/>
    <xf numFmtId="14" fontId="17" fillId="0" borderId="19" xfId="1" applyNumberFormat="1" applyFont="1" applyFill="1" applyBorder="1" applyAlignment="1">
      <alignment horizontal="center" vertical="center"/>
    </xf>
    <xf numFmtId="165" fontId="45" fillId="0" borderId="20" xfId="1" applyNumberFormat="1" applyFont="1" applyFill="1" applyBorder="1"/>
    <xf numFmtId="0" fontId="11" fillId="10" borderId="1" xfId="1" applyFont="1" applyFill="1" applyBorder="1" applyAlignment="1">
      <alignment horizontal="center" vertical="center"/>
    </xf>
    <xf numFmtId="0" fontId="11" fillId="10" borderId="8" xfId="1" applyFont="1" applyFill="1" applyBorder="1" applyAlignment="1">
      <alignment horizontal="center" vertical="center"/>
    </xf>
    <xf numFmtId="0" fontId="11" fillId="10" borderId="2" xfId="1" applyFont="1" applyFill="1" applyBorder="1" applyAlignment="1">
      <alignment horizontal="center" vertical="center"/>
    </xf>
    <xf numFmtId="0" fontId="11" fillId="10" borderId="3" xfId="1" applyFont="1" applyFill="1" applyBorder="1" applyAlignment="1">
      <alignment horizontal="center" vertical="center"/>
    </xf>
    <xf numFmtId="0" fontId="11" fillId="10" borderId="0" xfId="1" applyFont="1" applyFill="1" applyBorder="1" applyAlignment="1">
      <alignment horizontal="center" vertical="center"/>
    </xf>
    <xf numFmtId="0" fontId="11" fillId="10" borderId="4" xfId="1" applyFont="1" applyFill="1" applyBorder="1" applyAlignment="1">
      <alignment horizontal="center" vertical="center"/>
    </xf>
    <xf numFmtId="0" fontId="12" fillId="10" borderId="8" xfId="1" applyFont="1" applyFill="1" applyBorder="1" applyAlignment="1">
      <alignment horizontal="center" vertical="center" wrapText="1"/>
    </xf>
    <xf numFmtId="165" fontId="12" fillId="10" borderId="11" xfId="1" applyNumberFormat="1" applyFont="1" applyFill="1" applyBorder="1" applyAlignment="1">
      <alignment horizontal="center" vertical="center" wrapText="1"/>
    </xf>
    <xf numFmtId="0" fontId="12" fillId="10" borderId="28" xfId="1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horizontal="right" vertical="center"/>
    </xf>
    <xf numFmtId="0" fontId="4" fillId="0" borderId="30" xfId="1" applyFont="1" applyFill="1" applyBorder="1" applyAlignment="1">
      <alignment horizontal="right" vertical="center"/>
    </xf>
    <xf numFmtId="0" fontId="4" fillId="0" borderId="33" xfId="1" applyFont="1" applyFill="1" applyBorder="1" applyAlignment="1">
      <alignment horizontal="right" vertical="center"/>
    </xf>
    <xf numFmtId="0" fontId="25" fillId="5" borderId="3" xfId="0" applyFont="1" applyFill="1" applyBorder="1" applyAlignment="1">
      <alignment horizontal="center" wrapText="1"/>
    </xf>
    <xf numFmtId="0" fontId="25" fillId="5" borderId="0" xfId="0" applyFont="1" applyFill="1" applyBorder="1" applyAlignment="1">
      <alignment horizontal="center" wrapText="1"/>
    </xf>
    <xf numFmtId="0" fontId="25" fillId="5" borderId="0" xfId="0" applyNumberFormat="1" applyFont="1" applyFill="1" applyBorder="1" applyAlignment="1">
      <alignment horizontal="center" wrapText="1"/>
    </xf>
    <xf numFmtId="0" fontId="25" fillId="5" borderId="4" xfId="0" applyNumberFormat="1" applyFont="1" applyFill="1" applyBorder="1" applyAlignment="1">
      <alignment horizontal="center" wrapText="1"/>
    </xf>
    <xf numFmtId="0" fontId="24" fillId="5" borderId="43" xfId="0" applyFont="1" applyFill="1" applyBorder="1" applyAlignment="1">
      <alignment horizontal="center" vertical="center"/>
    </xf>
    <xf numFmtId="0" fontId="24" fillId="5" borderId="47" xfId="0" applyFont="1" applyFill="1" applyBorder="1" applyAlignment="1">
      <alignment horizontal="center" vertical="center"/>
    </xf>
    <xf numFmtId="172" fontId="24" fillId="5" borderId="48" xfId="0" applyNumberFormat="1" applyFont="1" applyFill="1" applyBorder="1" applyAlignment="1">
      <alignment horizontal="center" vertical="center"/>
    </xf>
  </cellXfs>
  <cellStyles count="9">
    <cellStyle name="Heading" xfId="2"/>
    <cellStyle name="Heading1" xfId="3"/>
    <cellStyle name="Lien hypertexte" xfId="8" builtinId="8"/>
    <cellStyle name="Normal" xfId="0" builtinId="0"/>
    <cellStyle name="Normal 2" xfId="1"/>
    <cellStyle name="Normal 3" xfId="6"/>
    <cellStyle name="Normal 4" xfId="7"/>
    <cellStyle name="Result" xfId="4"/>
    <cellStyle name="Result2" xfId="5"/>
  </cellStyles>
  <dxfs count="253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color theme="1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ont>
        <color theme="4" tint="0.59996337778862885"/>
      </font>
      <fill>
        <patternFill>
          <bgColor theme="4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sommaire'!$D$15:$E$15</c:f>
              <c:numCache>
                <c:formatCode>General</c:formatCode>
                <c:ptCount val="2"/>
                <c:pt idx="0">
                  <c:v>140</c:v>
                </c:pt>
                <c:pt idx="1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sommaire'!$G$105:$H$105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sommaire'!$D$115:$E$115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sommaire'!$D$125:$E$125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sommaire'!$D$135:$E$135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sommaire'!$D$25:$E$25</c:f>
              <c:numCache>
                <c:formatCode>General</c:formatCode>
                <c:ptCount val="2"/>
                <c:pt idx="0">
                  <c:v>315</c:v>
                </c:pt>
                <c:pt idx="1">
                  <c:v>627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74411282663134"/>
          <c:y val="9.3023255813953487E-2"/>
          <c:w val="0.78173493496280588"/>
          <c:h val="0.829457364341085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sommaire'!$D$95:$E$95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sommaire'!$G$25:$H$25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sommaire'!$G$35:$H$35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sommaire'!$G$45:$H$45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sommaire'!$G$55:$H$55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sommaire'!$G$15:$H$15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sommaire'!$G$65:$H$65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sommaire'!$G$85:$H$85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sommaire'!$G$95:$H$95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sommaire'!$G$115:$H$115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sommaire'!$G$125:$H$125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sommaire'!$G$135:$H$135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sommaire'!$D$65:$E$65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sommaire'!$D$55:$E$55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sommaire'!$J$15:$K$15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sommaire'!$J$75:$K$75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sommaire'!$D$35:$E$35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sommaire'!$J$105:$K$105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sommaire'!$J$25:$K$25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sommaire'!$J$35:$K$35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sommaire'!$J$45:$K$45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sommaire'!$J$55:$K$55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sommaire'!$J$65:$K$65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0014067102142"/>
          <c:y val="2.3255813953488372E-2"/>
          <c:w val="0.77959971865795719"/>
          <c:h val="0.829457364341085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sommaire'!$J$85:$K$85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sommaire'!$J$95:$K$95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sommaire'!$J$115:$K$115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sommaire'!$J$125:$K$125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sommaire'!$D$45:$E$45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sommaire'!$G$135:$H$135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sommaire'!$D$145:$E$145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sommaire'!$G$145:$H$145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sommaire'!$D$155:$E$155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sommaire'!$G$155:$H$155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sommaire'!$J$145:$K$145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sommaire'!$J$155:$K$155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sommaire'!$D$75:$E$75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sommaire'!$G$75:$H$75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sommaire'!$D$85:$E$85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 sommaire'!$D$105:$E$105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Lbls>
            <c:delete val="1"/>
          </c:dLbls>
          <c:val>
            <c:numRef>
              <c:f>'La Puce'!#REF!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3771901</xdr:colOff>
      <xdr:row>9</xdr:row>
      <xdr:rowOff>19050</xdr:rowOff>
    </xdr:from>
    <xdr:to>
      <xdr:col>2</xdr:col>
      <xdr:colOff>1733550</xdr:colOff>
      <xdr:row>16</xdr:row>
      <xdr:rowOff>190500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9</xdr:row>
      <xdr:rowOff>1</xdr:rowOff>
    </xdr:from>
    <xdr:to>
      <xdr:col>6</xdr:col>
      <xdr:colOff>0</xdr:colOff>
      <xdr:row>16</xdr:row>
      <xdr:rowOff>180976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14287</xdr:colOff>
      <xdr:row>29</xdr:row>
      <xdr:rowOff>0</xdr:rowOff>
    </xdr:from>
    <xdr:to>
      <xdr:col>2</xdr:col>
      <xdr:colOff>1752600</xdr:colOff>
      <xdr:row>36</xdr:row>
      <xdr:rowOff>171450</xdr:rowOff>
    </xdr:to>
    <xdr:graphicFrame macro="">
      <xdr:nvGraphicFramePr>
        <xdr:cNvPr id="28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14287</xdr:colOff>
      <xdr:row>39</xdr:row>
      <xdr:rowOff>0</xdr:rowOff>
    </xdr:from>
    <xdr:to>
      <xdr:col>2</xdr:col>
      <xdr:colOff>1752600</xdr:colOff>
      <xdr:row>46</xdr:row>
      <xdr:rowOff>171450</xdr:rowOff>
    </xdr:to>
    <xdr:graphicFrame macro="">
      <xdr:nvGraphicFramePr>
        <xdr:cNvPr id="29" name="Graphique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14287</xdr:colOff>
      <xdr:row>69</xdr:row>
      <xdr:rowOff>0</xdr:rowOff>
    </xdr:from>
    <xdr:to>
      <xdr:col>2</xdr:col>
      <xdr:colOff>1752600</xdr:colOff>
      <xdr:row>76</xdr:row>
      <xdr:rowOff>171450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9525</xdr:colOff>
      <xdr:row>69</xdr:row>
      <xdr:rowOff>9526</xdr:rowOff>
    </xdr:from>
    <xdr:to>
      <xdr:col>5</xdr:col>
      <xdr:colOff>1743075</xdr:colOff>
      <xdr:row>76</xdr:row>
      <xdr:rowOff>200026</xdr:rowOff>
    </xdr:to>
    <xdr:graphicFrame macro="">
      <xdr:nvGraphicFramePr>
        <xdr:cNvPr id="32" name="Graphique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14287</xdr:colOff>
      <xdr:row>79</xdr:row>
      <xdr:rowOff>0</xdr:rowOff>
    </xdr:from>
    <xdr:to>
      <xdr:col>2</xdr:col>
      <xdr:colOff>1752600</xdr:colOff>
      <xdr:row>86</xdr:row>
      <xdr:rowOff>171450</xdr:rowOff>
    </xdr:to>
    <xdr:graphicFrame macro="">
      <xdr:nvGraphicFramePr>
        <xdr:cNvPr id="36" name="Graphique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14287</xdr:colOff>
      <xdr:row>99</xdr:row>
      <xdr:rowOff>0</xdr:rowOff>
    </xdr:from>
    <xdr:to>
      <xdr:col>2</xdr:col>
      <xdr:colOff>1752600</xdr:colOff>
      <xdr:row>106</xdr:row>
      <xdr:rowOff>171450</xdr:rowOff>
    </xdr:to>
    <xdr:graphicFrame macro="">
      <xdr:nvGraphicFramePr>
        <xdr:cNvPr id="38" name="Graphique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89</xdr:row>
      <xdr:rowOff>9526</xdr:rowOff>
    </xdr:from>
    <xdr:to>
      <xdr:col>5</xdr:col>
      <xdr:colOff>0</xdr:colOff>
      <xdr:row>96</xdr:row>
      <xdr:rowOff>200026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99</xdr:row>
      <xdr:rowOff>9526</xdr:rowOff>
    </xdr:from>
    <xdr:to>
      <xdr:col>5</xdr:col>
      <xdr:colOff>1733550</xdr:colOff>
      <xdr:row>106</xdr:row>
      <xdr:rowOff>200026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14287</xdr:colOff>
      <xdr:row>109</xdr:row>
      <xdr:rowOff>0</xdr:rowOff>
    </xdr:from>
    <xdr:to>
      <xdr:col>2</xdr:col>
      <xdr:colOff>1752600</xdr:colOff>
      <xdr:row>116</xdr:row>
      <xdr:rowOff>171450</xdr:rowOff>
    </xdr:to>
    <xdr:graphicFrame macro="">
      <xdr:nvGraphicFramePr>
        <xdr:cNvPr id="42" name="Graphique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14287</xdr:colOff>
      <xdr:row>119</xdr:row>
      <xdr:rowOff>0</xdr:rowOff>
    </xdr:from>
    <xdr:to>
      <xdr:col>2</xdr:col>
      <xdr:colOff>1752600</xdr:colOff>
      <xdr:row>126</xdr:row>
      <xdr:rowOff>171450</xdr:rowOff>
    </xdr:to>
    <xdr:graphicFrame macro="">
      <xdr:nvGraphicFramePr>
        <xdr:cNvPr id="43" name="Graphique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14287</xdr:colOff>
      <xdr:row>129</xdr:row>
      <xdr:rowOff>0</xdr:rowOff>
    </xdr:from>
    <xdr:to>
      <xdr:col>2</xdr:col>
      <xdr:colOff>1752600</xdr:colOff>
      <xdr:row>136</xdr:row>
      <xdr:rowOff>171450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9525</xdr:colOff>
      <xdr:row>19</xdr:row>
      <xdr:rowOff>0</xdr:rowOff>
    </xdr:from>
    <xdr:to>
      <xdr:col>2</xdr:col>
      <xdr:colOff>1752599</xdr:colOff>
      <xdr:row>26</xdr:row>
      <xdr:rowOff>171450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0</xdr:colOff>
      <xdr:row>89</xdr:row>
      <xdr:rowOff>0</xdr:rowOff>
    </xdr:from>
    <xdr:to>
      <xdr:col>2</xdr:col>
      <xdr:colOff>1738313</xdr:colOff>
      <xdr:row>96</xdr:row>
      <xdr:rowOff>171450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1</xdr:colOff>
      <xdr:row>19</xdr:row>
      <xdr:rowOff>19050</xdr:rowOff>
    </xdr:from>
    <xdr:to>
      <xdr:col>5</xdr:col>
      <xdr:colOff>1743075</xdr:colOff>
      <xdr:row>26</xdr:row>
      <xdr:rowOff>190500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1</xdr:colOff>
      <xdr:row>29</xdr:row>
      <xdr:rowOff>19050</xdr:rowOff>
    </xdr:from>
    <xdr:to>
      <xdr:col>5</xdr:col>
      <xdr:colOff>1743075</xdr:colOff>
      <xdr:row>36</xdr:row>
      <xdr:rowOff>190500</xdr:rowOff>
    </xdr:to>
    <xdr:graphicFrame macro="">
      <xdr:nvGraphicFramePr>
        <xdr:cNvPr id="33" name="Graphique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1</xdr:colOff>
      <xdr:row>39</xdr:row>
      <xdr:rowOff>19050</xdr:rowOff>
    </xdr:from>
    <xdr:to>
      <xdr:col>5</xdr:col>
      <xdr:colOff>1743075</xdr:colOff>
      <xdr:row>46</xdr:row>
      <xdr:rowOff>190500</xdr:rowOff>
    </xdr:to>
    <xdr:graphicFrame macro="">
      <xdr:nvGraphicFramePr>
        <xdr:cNvPr id="34" name="Graphique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1</xdr:colOff>
      <xdr:row>49</xdr:row>
      <xdr:rowOff>9525</xdr:rowOff>
    </xdr:from>
    <xdr:to>
      <xdr:col>5</xdr:col>
      <xdr:colOff>1743075</xdr:colOff>
      <xdr:row>56</xdr:row>
      <xdr:rowOff>180975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19051</xdr:colOff>
      <xdr:row>59</xdr:row>
      <xdr:rowOff>19050</xdr:rowOff>
    </xdr:from>
    <xdr:to>
      <xdr:col>6</xdr:col>
      <xdr:colOff>0</xdr:colOff>
      <xdr:row>66</xdr:row>
      <xdr:rowOff>190500</xdr:rowOff>
    </xdr:to>
    <xdr:graphicFrame macro="">
      <xdr:nvGraphicFramePr>
        <xdr:cNvPr id="39" name="Graphique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1</xdr:colOff>
      <xdr:row>79</xdr:row>
      <xdr:rowOff>19050</xdr:rowOff>
    </xdr:from>
    <xdr:to>
      <xdr:col>5</xdr:col>
      <xdr:colOff>1743075</xdr:colOff>
      <xdr:row>86</xdr:row>
      <xdr:rowOff>190500</xdr:rowOff>
    </xdr:to>
    <xdr:graphicFrame macro="">
      <xdr:nvGraphicFramePr>
        <xdr:cNvPr id="45" name="Graphique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</xdr:colOff>
      <xdr:row>89</xdr:row>
      <xdr:rowOff>19050</xdr:rowOff>
    </xdr:from>
    <xdr:to>
      <xdr:col>5</xdr:col>
      <xdr:colOff>1743075</xdr:colOff>
      <xdr:row>96</xdr:row>
      <xdr:rowOff>190500</xdr:rowOff>
    </xdr:to>
    <xdr:graphicFrame macro="">
      <xdr:nvGraphicFramePr>
        <xdr:cNvPr id="46" name="Graphique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1</xdr:colOff>
      <xdr:row>109</xdr:row>
      <xdr:rowOff>19050</xdr:rowOff>
    </xdr:from>
    <xdr:to>
      <xdr:col>5</xdr:col>
      <xdr:colOff>1743075</xdr:colOff>
      <xdr:row>116</xdr:row>
      <xdr:rowOff>190500</xdr:rowOff>
    </xdr:to>
    <xdr:graphicFrame macro="">
      <xdr:nvGraphicFramePr>
        <xdr:cNvPr id="47" name="Graphique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1</xdr:colOff>
      <xdr:row>119</xdr:row>
      <xdr:rowOff>19050</xdr:rowOff>
    </xdr:from>
    <xdr:to>
      <xdr:col>5</xdr:col>
      <xdr:colOff>1743075</xdr:colOff>
      <xdr:row>126</xdr:row>
      <xdr:rowOff>190500</xdr:rowOff>
    </xdr:to>
    <xdr:graphicFrame macro="">
      <xdr:nvGraphicFramePr>
        <xdr:cNvPr id="48" name="Graphique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1</xdr:colOff>
      <xdr:row>129</xdr:row>
      <xdr:rowOff>19050</xdr:rowOff>
    </xdr:from>
    <xdr:to>
      <xdr:col>5</xdr:col>
      <xdr:colOff>1743075</xdr:colOff>
      <xdr:row>136</xdr:row>
      <xdr:rowOff>190500</xdr:rowOff>
    </xdr:to>
    <xdr:graphicFrame macro="">
      <xdr:nvGraphicFramePr>
        <xdr:cNvPr id="49" name="Graphique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</xdr:col>
      <xdr:colOff>1</xdr:colOff>
      <xdr:row>59</xdr:row>
      <xdr:rowOff>19050</xdr:rowOff>
    </xdr:from>
    <xdr:to>
      <xdr:col>2</xdr:col>
      <xdr:colOff>1743075</xdr:colOff>
      <xdr:row>66</xdr:row>
      <xdr:rowOff>190500</xdr:rowOff>
    </xdr:to>
    <xdr:graphicFrame macro="">
      <xdr:nvGraphicFramePr>
        <xdr:cNvPr id="50" name="Graphique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</xdr:col>
      <xdr:colOff>23812</xdr:colOff>
      <xdr:row>49</xdr:row>
      <xdr:rowOff>19050</xdr:rowOff>
    </xdr:from>
    <xdr:to>
      <xdr:col>3</xdr:col>
      <xdr:colOff>0</xdr:colOff>
      <xdr:row>56</xdr:row>
      <xdr:rowOff>190500</xdr:rowOff>
    </xdr:to>
    <xdr:graphicFrame macro="">
      <xdr:nvGraphicFramePr>
        <xdr:cNvPr id="30" name="Graphique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0</xdr:colOff>
      <xdr:row>9</xdr:row>
      <xdr:rowOff>1</xdr:rowOff>
    </xdr:from>
    <xdr:to>
      <xdr:col>9</xdr:col>
      <xdr:colOff>0</xdr:colOff>
      <xdr:row>16</xdr:row>
      <xdr:rowOff>180976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8</xdr:col>
      <xdr:colOff>9525</xdr:colOff>
      <xdr:row>69</xdr:row>
      <xdr:rowOff>9526</xdr:rowOff>
    </xdr:from>
    <xdr:to>
      <xdr:col>8</xdr:col>
      <xdr:colOff>1743075</xdr:colOff>
      <xdr:row>76</xdr:row>
      <xdr:rowOff>200026</xdr:rowOff>
    </xdr:to>
    <xdr:graphicFrame macro="">
      <xdr:nvGraphicFramePr>
        <xdr:cNvPr id="51" name="Graphique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</xdr:col>
      <xdr:colOff>0</xdr:colOff>
      <xdr:row>99</xdr:row>
      <xdr:rowOff>9526</xdr:rowOff>
    </xdr:from>
    <xdr:to>
      <xdr:col>8</xdr:col>
      <xdr:colOff>1733550</xdr:colOff>
      <xdr:row>106</xdr:row>
      <xdr:rowOff>200026</xdr:rowOff>
    </xdr:to>
    <xdr:graphicFrame macro="">
      <xdr:nvGraphicFramePr>
        <xdr:cNvPr id="52" name="Graphique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8</xdr:col>
      <xdr:colOff>1</xdr:colOff>
      <xdr:row>19</xdr:row>
      <xdr:rowOff>19050</xdr:rowOff>
    </xdr:from>
    <xdr:to>
      <xdr:col>8</xdr:col>
      <xdr:colOff>1743075</xdr:colOff>
      <xdr:row>26</xdr:row>
      <xdr:rowOff>190500</xdr:rowOff>
    </xdr:to>
    <xdr:graphicFrame macro="">
      <xdr:nvGraphicFramePr>
        <xdr:cNvPr id="53" name="Graphique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8</xdr:col>
      <xdr:colOff>1</xdr:colOff>
      <xdr:row>29</xdr:row>
      <xdr:rowOff>19050</xdr:rowOff>
    </xdr:from>
    <xdr:to>
      <xdr:col>8</xdr:col>
      <xdr:colOff>1743075</xdr:colOff>
      <xdr:row>36</xdr:row>
      <xdr:rowOff>190500</xdr:rowOff>
    </xdr:to>
    <xdr:graphicFrame macro="">
      <xdr:nvGraphicFramePr>
        <xdr:cNvPr id="54" name="Graphique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8</xdr:col>
      <xdr:colOff>1</xdr:colOff>
      <xdr:row>39</xdr:row>
      <xdr:rowOff>19050</xdr:rowOff>
    </xdr:from>
    <xdr:to>
      <xdr:col>8</xdr:col>
      <xdr:colOff>1743075</xdr:colOff>
      <xdr:row>46</xdr:row>
      <xdr:rowOff>190500</xdr:rowOff>
    </xdr:to>
    <xdr:graphicFrame macro="">
      <xdr:nvGraphicFramePr>
        <xdr:cNvPr id="55" name="Graphique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8</xdr:col>
      <xdr:colOff>1</xdr:colOff>
      <xdr:row>49</xdr:row>
      <xdr:rowOff>9525</xdr:rowOff>
    </xdr:from>
    <xdr:to>
      <xdr:col>8</xdr:col>
      <xdr:colOff>1743075</xdr:colOff>
      <xdr:row>56</xdr:row>
      <xdr:rowOff>180975</xdr:rowOff>
    </xdr:to>
    <xdr:graphicFrame macro="">
      <xdr:nvGraphicFramePr>
        <xdr:cNvPr id="56" name="Graphique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8</xdr:col>
      <xdr:colOff>19051</xdr:colOff>
      <xdr:row>59</xdr:row>
      <xdr:rowOff>19050</xdr:rowOff>
    </xdr:from>
    <xdr:to>
      <xdr:col>9</xdr:col>
      <xdr:colOff>0</xdr:colOff>
      <xdr:row>66</xdr:row>
      <xdr:rowOff>190500</xdr:rowOff>
    </xdr:to>
    <xdr:graphicFrame macro="">
      <xdr:nvGraphicFramePr>
        <xdr:cNvPr id="57" name="Graphique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8</xdr:col>
      <xdr:colOff>1</xdr:colOff>
      <xdr:row>79</xdr:row>
      <xdr:rowOff>19050</xdr:rowOff>
    </xdr:from>
    <xdr:to>
      <xdr:col>8</xdr:col>
      <xdr:colOff>1743075</xdr:colOff>
      <xdr:row>86</xdr:row>
      <xdr:rowOff>190500</xdr:rowOff>
    </xdr:to>
    <xdr:graphicFrame macro="">
      <xdr:nvGraphicFramePr>
        <xdr:cNvPr id="58" name="Graphique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8</xdr:col>
      <xdr:colOff>1</xdr:colOff>
      <xdr:row>89</xdr:row>
      <xdr:rowOff>19050</xdr:rowOff>
    </xdr:from>
    <xdr:to>
      <xdr:col>8</xdr:col>
      <xdr:colOff>1743075</xdr:colOff>
      <xdr:row>96</xdr:row>
      <xdr:rowOff>190500</xdr:rowOff>
    </xdr:to>
    <xdr:graphicFrame macro="">
      <xdr:nvGraphicFramePr>
        <xdr:cNvPr id="59" name="Graphique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8</xdr:col>
      <xdr:colOff>1</xdr:colOff>
      <xdr:row>109</xdr:row>
      <xdr:rowOff>19050</xdr:rowOff>
    </xdr:from>
    <xdr:to>
      <xdr:col>8</xdr:col>
      <xdr:colOff>1743075</xdr:colOff>
      <xdr:row>116</xdr:row>
      <xdr:rowOff>190500</xdr:rowOff>
    </xdr:to>
    <xdr:graphicFrame macro="">
      <xdr:nvGraphicFramePr>
        <xdr:cNvPr id="60" name="Graphique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8</xdr:col>
      <xdr:colOff>1</xdr:colOff>
      <xdr:row>119</xdr:row>
      <xdr:rowOff>19050</xdr:rowOff>
    </xdr:from>
    <xdr:to>
      <xdr:col>8</xdr:col>
      <xdr:colOff>1743075</xdr:colOff>
      <xdr:row>126</xdr:row>
      <xdr:rowOff>190500</xdr:rowOff>
    </xdr:to>
    <xdr:graphicFrame macro="">
      <xdr:nvGraphicFramePr>
        <xdr:cNvPr id="61" name="Graphique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8</xdr:col>
      <xdr:colOff>1</xdr:colOff>
      <xdr:row>129</xdr:row>
      <xdr:rowOff>19050</xdr:rowOff>
    </xdr:from>
    <xdr:to>
      <xdr:col>8</xdr:col>
      <xdr:colOff>1743075</xdr:colOff>
      <xdr:row>136</xdr:row>
      <xdr:rowOff>190500</xdr:rowOff>
    </xdr:to>
    <xdr:graphicFrame macro="">
      <xdr:nvGraphicFramePr>
        <xdr:cNvPr id="62" name="Graphique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</xdr:col>
      <xdr:colOff>14287</xdr:colOff>
      <xdr:row>139</xdr:row>
      <xdr:rowOff>0</xdr:rowOff>
    </xdr:from>
    <xdr:to>
      <xdr:col>2</xdr:col>
      <xdr:colOff>1752600</xdr:colOff>
      <xdr:row>146</xdr:row>
      <xdr:rowOff>171450</xdr:rowOff>
    </xdr:to>
    <xdr:graphicFrame macro="">
      <xdr:nvGraphicFramePr>
        <xdr:cNvPr id="63" name="Graphique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1</xdr:colOff>
      <xdr:row>139</xdr:row>
      <xdr:rowOff>19050</xdr:rowOff>
    </xdr:from>
    <xdr:to>
      <xdr:col>5</xdr:col>
      <xdr:colOff>1743075</xdr:colOff>
      <xdr:row>146</xdr:row>
      <xdr:rowOff>190500</xdr:rowOff>
    </xdr:to>
    <xdr:graphicFrame macro="">
      <xdr:nvGraphicFramePr>
        <xdr:cNvPr id="64" name="Graphique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</xdr:col>
      <xdr:colOff>14287</xdr:colOff>
      <xdr:row>149</xdr:row>
      <xdr:rowOff>0</xdr:rowOff>
    </xdr:from>
    <xdr:to>
      <xdr:col>2</xdr:col>
      <xdr:colOff>1752600</xdr:colOff>
      <xdr:row>156</xdr:row>
      <xdr:rowOff>171450</xdr:rowOff>
    </xdr:to>
    <xdr:graphicFrame macro="">
      <xdr:nvGraphicFramePr>
        <xdr:cNvPr id="65" name="Graphique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1</xdr:colOff>
      <xdr:row>149</xdr:row>
      <xdr:rowOff>19050</xdr:rowOff>
    </xdr:from>
    <xdr:to>
      <xdr:col>5</xdr:col>
      <xdr:colOff>1743075</xdr:colOff>
      <xdr:row>156</xdr:row>
      <xdr:rowOff>190500</xdr:rowOff>
    </xdr:to>
    <xdr:graphicFrame macro="">
      <xdr:nvGraphicFramePr>
        <xdr:cNvPr id="66" name="Graphique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8</xdr:col>
      <xdr:colOff>1</xdr:colOff>
      <xdr:row>139</xdr:row>
      <xdr:rowOff>19050</xdr:rowOff>
    </xdr:from>
    <xdr:to>
      <xdr:col>8</xdr:col>
      <xdr:colOff>1743075</xdr:colOff>
      <xdr:row>146</xdr:row>
      <xdr:rowOff>190500</xdr:rowOff>
    </xdr:to>
    <xdr:graphicFrame macro="">
      <xdr:nvGraphicFramePr>
        <xdr:cNvPr id="67" name="Graphique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8</xdr:col>
      <xdr:colOff>1</xdr:colOff>
      <xdr:row>149</xdr:row>
      <xdr:rowOff>19050</xdr:rowOff>
    </xdr:from>
    <xdr:to>
      <xdr:col>8</xdr:col>
      <xdr:colOff>1743075</xdr:colOff>
      <xdr:row>156</xdr:row>
      <xdr:rowOff>190500</xdr:rowOff>
    </xdr:to>
    <xdr:graphicFrame macro="">
      <xdr:nvGraphicFramePr>
        <xdr:cNvPr id="68" name="Graphique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iem@qc.aira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test@google.com" TargetMode="External"/><Relationship Id="rId1" Type="http://schemas.openxmlformats.org/officeDocument/2006/relationships/hyperlink" Target="mailto:test@google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B10" sqref="B10"/>
    </sheetView>
  </sheetViews>
  <sheetFormatPr baseColWidth="10" defaultRowHeight="15" x14ac:dyDescent="0.25"/>
  <cols>
    <col min="1" max="1" width="103" customWidth="1"/>
  </cols>
  <sheetData>
    <row r="1" spans="1:1" x14ac:dyDescent="0.25">
      <c r="A1" s="92" t="s">
        <v>111</v>
      </c>
    </row>
    <row r="2" spans="1:1" x14ac:dyDescent="0.25">
      <c r="A2" s="74" t="s">
        <v>110</v>
      </c>
    </row>
    <row r="4" spans="1:1" x14ac:dyDescent="0.25">
      <c r="A4" t="s">
        <v>112</v>
      </c>
    </row>
    <row r="5" spans="1:1" ht="30.75" customHeight="1" x14ac:dyDescent="0.25">
      <c r="A5" s="90" t="s">
        <v>109</v>
      </c>
    </row>
    <row r="6" spans="1:1" x14ac:dyDescent="0.25">
      <c r="A6" t="s">
        <v>140</v>
      </c>
    </row>
    <row r="7" spans="1:1" x14ac:dyDescent="0.25">
      <c r="A7" t="s">
        <v>113</v>
      </c>
    </row>
    <row r="9" spans="1:1" x14ac:dyDescent="0.25">
      <c r="A9" s="28" t="s">
        <v>103</v>
      </c>
    </row>
    <row r="10" spans="1:1" ht="39" customHeight="1" x14ac:dyDescent="0.25">
      <c r="A10" s="90" t="s">
        <v>120</v>
      </c>
    </row>
    <row r="12" spans="1:1" x14ac:dyDescent="0.25">
      <c r="A12" s="28" t="s">
        <v>102</v>
      </c>
    </row>
    <row r="13" spans="1:1" ht="30" x14ac:dyDescent="0.25">
      <c r="A13" s="90" t="s">
        <v>136</v>
      </c>
    </row>
    <row r="15" spans="1:1" x14ac:dyDescent="0.25">
      <c r="A15" s="28" t="s">
        <v>104</v>
      </c>
    </row>
    <row r="16" spans="1:1" ht="30" x14ac:dyDescent="0.25">
      <c r="A16" s="90" t="s">
        <v>137</v>
      </c>
    </row>
    <row r="18" spans="1:1" x14ac:dyDescent="0.25">
      <c r="A18" s="28" t="s">
        <v>105</v>
      </c>
    </row>
    <row r="19" spans="1:1" ht="48" customHeight="1" x14ac:dyDescent="0.25">
      <c r="A19" s="90" t="s">
        <v>138</v>
      </c>
    </row>
    <row r="20" spans="1:1" ht="22.5" customHeight="1" x14ac:dyDescent="0.25">
      <c r="A20" s="91" t="s">
        <v>106</v>
      </c>
    </row>
    <row r="22" spans="1:1" x14ac:dyDescent="0.25">
      <c r="A22" s="28" t="s">
        <v>107</v>
      </c>
    </row>
    <row r="23" spans="1:1" ht="46.5" customHeight="1" x14ac:dyDescent="0.25">
      <c r="A23" s="90" t="s">
        <v>139</v>
      </c>
    </row>
    <row r="24" spans="1:1" x14ac:dyDescent="0.25">
      <c r="A24" s="91" t="s">
        <v>108</v>
      </c>
    </row>
    <row r="26" spans="1:1" x14ac:dyDescent="0.25">
      <c r="A26" s="28" t="s">
        <v>141</v>
      </c>
    </row>
    <row r="27" spans="1:1" x14ac:dyDescent="0.25">
      <c r="A27" s="90" t="s">
        <v>142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2:B16"/>
  <sheetViews>
    <sheetView workbookViewId="0">
      <selection activeCell="B20" sqref="B20"/>
    </sheetView>
  </sheetViews>
  <sheetFormatPr baseColWidth="10" defaultRowHeight="15" x14ac:dyDescent="0.25"/>
  <cols>
    <col min="1" max="1" width="23.7109375" customWidth="1"/>
    <col min="2" max="2" width="17.42578125" customWidth="1"/>
  </cols>
  <sheetData>
    <row r="2" spans="1:2" x14ac:dyDescent="0.25">
      <c r="A2" s="115" t="s">
        <v>73</v>
      </c>
      <c r="B2" s="115"/>
    </row>
    <row r="3" spans="1:2" x14ac:dyDescent="0.25">
      <c r="A3" s="32" t="s">
        <v>74</v>
      </c>
      <c r="B3" s="33">
        <f ca="1">DATE(YEAR(B4)-1,9,1)</f>
        <v>41518</v>
      </c>
    </row>
    <row r="4" spans="1:2" x14ac:dyDescent="0.25">
      <c r="A4" s="34" t="s">
        <v>75</v>
      </c>
      <c r="B4" s="35">
        <f ca="1">DATE(YEAR(IF(MONTH(NOW())&lt;4,NOW(),YEAR(NOW())-1)),3,31)</f>
        <v>41729</v>
      </c>
    </row>
    <row r="6" spans="1:2" x14ac:dyDescent="0.25">
      <c r="A6" s="28" t="s">
        <v>76</v>
      </c>
    </row>
    <row r="7" spans="1:2" x14ac:dyDescent="0.25">
      <c r="A7" s="29" t="s">
        <v>77</v>
      </c>
    </row>
    <row r="8" spans="1:2" x14ac:dyDescent="0.25">
      <c r="A8" s="30" t="s">
        <v>78</v>
      </c>
    </row>
    <row r="9" spans="1:2" x14ac:dyDescent="0.25">
      <c r="A9" s="30" t="s">
        <v>81</v>
      </c>
    </row>
    <row r="10" spans="1:2" x14ac:dyDescent="0.25">
      <c r="A10" s="30" t="s">
        <v>82</v>
      </c>
    </row>
    <row r="11" spans="1:2" x14ac:dyDescent="0.25">
      <c r="A11" s="30" t="s">
        <v>83</v>
      </c>
    </row>
    <row r="12" spans="1:2" x14ac:dyDescent="0.25">
      <c r="A12" s="31"/>
    </row>
    <row r="16" spans="1:2" x14ac:dyDescent="0.25">
      <c r="A16" t="s">
        <v>96</v>
      </c>
      <c r="B16" t="s">
        <v>97</v>
      </c>
    </row>
  </sheetData>
  <mergeCells count="1"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K157"/>
  <sheetViews>
    <sheetView zoomScaleNormal="100" workbookViewId="0">
      <pane xSplit="1" topLeftCell="B1" activePane="topRight" state="frozen"/>
      <selection pane="topRight" activeCell="C8" sqref="C8:C9"/>
    </sheetView>
  </sheetViews>
  <sheetFormatPr baseColWidth="10" defaultRowHeight="14.25" x14ac:dyDescent="0.2"/>
  <cols>
    <col min="1" max="1" width="19.42578125" style="38" customWidth="1"/>
    <col min="2" max="2" width="56.7109375" style="48" customWidth="1"/>
    <col min="3" max="3" width="26.42578125" style="38" customWidth="1"/>
    <col min="4" max="4" width="22.140625" style="39" customWidth="1"/>
    <col min="5" max="5" width="30" style="40" customWidth="1"/>
    <col min="6" max="6" width="26.42578125" style="38" customWidth="1"/>
    <col min="7" max="7" width="22.140625" style="39" customWidth="1"/>
    <col min="8" max="8" width="30" style="40" customWidth="1"/>
    <col min="9" max="11" width="26.7109375" style="38" customWidth="1"/>
    <col min="12" max="16384" width="11.42578125" style="38"/>
  </cols>
  <sheetData>
    <row r="1" spans="1:11" ht="23.25" x14ac:dyDescent="0.35">
      <c r="B1" s="99" t="s">
        <v>116</v>
      </c>
      <c r="C1" s="99"/>
      <c r="D1" s="99"/>
      <c r="E1" s="99"/>
    </row>
    <row r="2" spans="1:11" ht="15" x14ac:dyDescent="0.2">
      <c r="B2" s="85" t="s">
        <v>92</v>
      </c>
      <c r="C2" s="86">
        <f>COUNTIF(Partenaires!X3:X19,"actif")</f>
        <v>1</v>
      </c>
      <c r="D2" s="87"/>
    </row>
    <row r="3" spans="1:11" ht="15" x14ac:dyDescent="0.2">
      <c r="B3" s="85" t="s">
        <v>94</v>
      </c>
      <c r="C3" s="86">
        <f>COUNTIF(Animateurs!H3:H20, "Actif")</f>
        <v>2</v>
      </c>
      <c r="D3" s="87"/>
    </row>
    <row r="4" spans="1:11" ht="15" x14ac:dyDescent="0.2">
      <c r="B4" s="85" t="s">
        <v>93</v>
      </c>
      <c r="C4" s="86">
        <f>('Suivi Contrats'!F23*100)/'Suivi Contrats'!D23</f>
        <v>35.49141965678627</v>
      </c>
      <c r="D4" s="88" t="s">
        <v>63</v>
      </c>
    </row>
    <row r="5" spans="1:11" ht="15" x14ac:dyDescent="0.2">
      <c r="B5" s="85" t="s">
        <v>91</v>
      </c>
      <c r="C5" s="86" t="e">
        <f>'Suivi objectifs'!#REF!</f>
        <v>#REF!</v>
      </c>
      <c r="D5" s="88" t="s">
        <v>63</v>
      </c>
    </row>
    <row r="6" spans="1:11" ht="15" x14ac:dyDescent="0.2">
      <c r="B6" s="85" t="s">
        <v>122</v>
      </c>
      <c r="C6" s="89">
        <f>'Suivi Contrats'!J2</f>
        <v>41664</v>
      </c>
      <c r="D6" s="87"/>
    </row>
    <row r="7" spans="1:11" ht="70.5" customHeight="1" thickBot="1" x14ac:dyDescent="0.25">
      <c r="A7" s="100" t="s">
        <v>0</v>
      </c>
      <c r="B7" s="100"/>
      <c r="C7" s="109" t="s">
        <v>115</v>
      </c>
      <c r="D7" s="109"/>
      <c r="E7" s="109"/>
      <c r="F7" s="109"/>
      <c r="G7" s="109"/>
      <c r="H7" s="109"/>
      <c r="I7" s="109"/>
      <c r="J7" s="109"/>
      <c r="K7" s="109"/>
    </row>
    <row r="8" spans="1:11" ht="16.5" customHeight="1" x14ac:dyDescent="0.2">
      <c r="A8" s="101" t="s">
        <v>98</v>
      </c>
      <c r="B8" s="78" t="str">
        <f>IF(A8&lt;&gt;"",VLOOKUP(A8,Partenaires!$B$3:$U$19,2,FALSE),"")</f>
        <v>209-5960 Jean-Talon Est, Montréal, Québec, H1S 1M2</v>
      </c>
      <c r="C8" s="95" t="s">
        <v>117</v>
      </c>
      <c r="D8" s="41" t="str">
        <f>IF(C8&lt;&gt;"","Horaire :","")</f>
        <v>Horaire :</v>
      </c>
      <c r="E8" s="42" t="str">
        <f>IF(C8&lt;&gt;"",VLOOKUP(C8,Animateurs!$A$3:$J$20,6,FALSE),"")</f>
        <v>9 à 5, lundi au vend.</v>
      </c>
      <c r="F8" s="95"/>
      <c r="G8" s="41" t="str">
        <f>IF(F8&lt;&gt;"","Horaire :","")</f>
        <v/>
      </c>
      <c r="H8" s="42" t="str">
        <f>IF(F8&lt;&gt;"",VLOOKUP(F8,Animateurs!$A$3:$J$20,6,FALSE),"")</f>
        <v/>
      </c>
      <c r="I8" s="95"/>
      <c r="J8" s="41" t="str">
        <f>IF(I8&lt;&gt;"","Horaire :","")</f>
        <v/>
      </c>
      <c r="K8" s="42" t="str">
        <f>IF(I8&lt;&gt;"",VLOOKUP(I8,Animateurs!$A$3:$J$20,6,FALSE),"")</f>
        <v/>
      </c>
    </row>
    <row r="9" spans="1:11" ht="16.5" customHeight="1" thickBot="1" x14ac:dyDescent="0.25">
      <c r="A9" s="102"/>
      <c r="B9" s="79" t="str">
        <f>IF(A8&lt;&gt;"",VLOOKUP(A8,Partenaires!$B$3:$U$19,3,FALSE),"")</f>
        <v>514-723-4939</v>
      </c>
      <c r="C9" s="96"/>
      <c r="D9" s="43" t="str">
        <f>IF(C8&lt;&gt;"","Téléphone :","")</f>
        <v>Téléphone :</v>
      </c>
      <c r="E9" s="44" t="str">
        <f>IF(C8&lt;&gt;"",VLOOKUP(C8,Animateurs!$A$3:$J$20,3,FALSE),"")</f>
        <v>514-555-1234</v>
      </c>
      <c r="F9" s="96"/>
      <c r="G9" s="43" t="str">
        <f>IF(F8&lt;&gt;"","Téléphone :","")</f>
        <v/>
      </c>
      <c r="H9" s="44" t="str">
        <f>IF(F8&lt;&gt;"",VLOOKUP(F8,Animateurs!$A$3:$J$20,3,FALSE),"")</f>
        <v/>
      </c>
      <c r="I9" s="96"/>
      <c r="J9" s="43" t="str">
        <f>IF(I8&lt;&gt;"","Téléphone :","")</f>
        <v/>
      </c>
      <c r="K9" s="44" t="str">
        <f>IF(I8&lt;&gt;"",VLOOKUP(I8,Animateurs!$A$3:$J$20,3,FALSE),"")</f>
        <v/>
      </c>
    </row>
    <row r="10" spans="1:11" ht="16.5" customHeight="1" x14ac:dyDescent="0.2">
      <c r="A10" s="102"/>
      <c r="B10" s="79" t="str">
        <f>IF(A8&lt;&gt;"",VLOOKUP(A8,Partenaires!$B$3:$U$19,5,FALSE),"")</f>
        <v>www.aiemont.com</v>
      </c>
      <c r="C10" s="97" t="str">
        <f>IF(C8&lt;&gt;"",".","")</f>
        <v>.</v>
      </c>
      <c r="D10" s="43" t="str">
        <f>IF(C8&lt;&gt;"","Courriel :","")</f>
        <v>Courriel :</v>
      </c>
      <c r="E10" s="44" t="str">
        <f>IF(C8&lt;&gt;"",VLOOKUP(C8,Animateurs!$A$3:$J$20,4,FALSE),"")</f>
        <v>test@google.com</v>
      </c>
      <c r="F10" s="97" t="str">
        <f>IF(F8&lt;&gt;"",".","")</f>
        <v/>
      </c>
      <c r="G10" s="43" t="str">
        <f>IF(F8&lt;&gt;"","Courriel :","")</f>
        <v/>
      </c>
      <c r="H10" s="44" t="str">
        <f>IF(F8&lt;&gt;"",VLOOKUP(F8,Animateurs!$A$3:$J$20,4,FALSE),"")</f>
        <v/>
      </c>
      <c r="I10" s="97" t="str">
        <f>IF(I8&lt;&gt;"",".","")</f>
        <v/>
      </c>
      <c r="J10" s="43" t="str">
        <f>IF(I8&lt;&gt;"","Courriel :","")</f>
        <v/>
      </c>
      <c r="K10" s="44" t="str">
        <f>IF(I8&lt;&gt;"",VLOOKUP(I8,Animateurs!$A$3:$J$20,4,FALSE),"")</f>
        <v/>
      </c>
    </row>
    <row r="11" spans="1:11" ht="16.5" customHeight="1" x14ac:dyDescent="0.2">
      <c r="A11" s="102"/>
      <c r="B11" s="79" t="str">
        <f>IF(A8&lt;&gt;"",VLOOKUP(A8,Partenaires!$B$3:$U$19,6,FALSE),"")</f>
        <v>aiem@qc.aira.com</v>
      </c>
      <c r="C11" s="97"/>
      <c r="D11" s="43" t="str">
        <f>IF(C8&lt;&gt;"","Heures au contrat :","")</f>
        <v>Heures au contrat :</v>
      </c>
      <c r="E11" s="44">
        <f>IF(C8&lt;&gt;"",VLOOKUP(C8,'Suivi Contrats'!$A$2:$J$22,2,FALSE),"")</f>
        <v>840</v>
      </c>
      <c r="F11" s="97"/>
      <c r="G11" s="43" t="str">
        <f>IF(F8&lt;&gt;"","Heures au contrat :","")</f>
        <v/>
      </c>
      <c r="H11" s="44" t="str">
        <f>IF(F8&lt;&gt;"",VLOOKUP(F8,'Suivi Contrats'!$A$2:$J$22,2,FALSE),"")</f>
        <v/>
      </c>
      <c r="I11" s="97"/>
      <c r="J11" s="43" t="str">
        <f>IF(I8&lt;&gt;"","Heures au contrat :","")</f>
        <v/>
      </c>
      <c r="K11" s="44" t="str">
        <f>IF(I8&lt;&gt;"",VLOOKUP(I8,'Suivi Contrats'!$A$2:$J$22,2,FALSE),"")</f>
        <v/>
      </c>
    </row>
    <row r="12" spans="1:11" ht="16.5" customHeight="1" x14ac:dyDescent="0.2">
      <c r="A12" s="102"/>
      <c r="B12" s="79" t="str">
        <f>IF(A8&lt;&gt;"",VLOOKUP(A8,Partenaires!$B$3:$U$19,7,FALSE),"")</f>
        <v>Lundi au Jeudi de 8h30 à 17h et Vendredi de 8h30 à 16h</v>
      </c>
      <c r="C12" s="97"/>
      <c r="D12" s="43" t="str">
        <f>IF(C8&lt;&gt;"","Date d'embauche :","")</f>
        <v>Date d'embauche :</v>
      </c>
      <c r="E12" s="45">
        <f>IF(C8&lt;&gt;"",VLOOKUP(C8,Animateurs!$A$3:$J$20,7,FALSE),"")</f>
        <v>41640</v>
      </c>
      <c r="F12" s="97"/>
      <c r="G12" s="43" t="str">
        <f>IF(F8&lt;&gt;"","Date d'embauche :","")</f>
        <v/>
      </c>
      <c r="H12" s="45" t="str">
        <f>IF(F8&lt;&gt;"",VLOOKUP(F8,Animateurs!$A$3:$J$20,7,FALSE),"")</f>
        <v/>
      </c>
      <c r="I12" s="97"/>
      <c r="J12" s="43" t="str">
        <f>IF(I8&lt;&gt;"","Date d'embauche :","")</f>
        <v/>
      </c>
      <c r="K12" s="45" t="str">
        <f>IF(I8&lt;&gt;"",VLOOKUP(I8,Animateurs!$A$3:$J$20,7,FALSE),"")</f>
        <v/>
      </c>
    </row>
    <row r="13" spans="1:11" ht="16.5" customHeight="1" x14ac:dyDescent="0.2">
      <c r="A13" s="102"/>
      <c r="B13" s="80" t="str">
        <f>IF(A8&lt;&gt;"",".","")</f>
        <v>.</v>
      </c>
      <c r="C13" s="97"/>
      <c r="D13" s="43" t="str">
        <f>IF(C8&lt;&gt;"","Date de fin :","")</f>
        <v>Date de fin :</v>
      </c>
      <c r="E13" s="45">
        <f>IF(C8&lt;&gt;"",VLOOKUP(C8,'Suivi Contrats'!$A$2:$J$22,10,FALSE),"")</f>
        <v>41704</v>
      </c>
      <c r="F13" s="97"/>
      <c r="G13" s="43" t="str">
        <f>IF(F8&lt;&gt;"","Date de fin :","")</f>
        <v/>
      </c>
      <c r="H13" s="45" t="str">
        <f>IF(F8&lt;&gt;"",VLOOKUP(F8,'Suivi Contrats'!$A$2:$J$22,10,FALSE),"")</f>
        <v/>
      </c>
      <c r="I13" s="97"/>
      <c r="J13" s="43" t="str">
        <f>IF(I8&lt;&gt;"","Date de fin :","")</f>
        <v/>
      </c>
      <c r="K13" s="45" t="str">
        <f>IF(I8&lt;&gt;"",VLOOKUP(I8,'Suivi Contrats'!$A$2:$J$22,10,FALSE),"")</f>
        <v/>
      </c>
    </row>
    <row r="14" spans="1:11" ht="16.5" customHeight="1" x14ac:dyDescent="0.2">
      <c r="A14" s="102"/>
      <c r="B14" s="81" t="str">
        <f>IF(A8&lt;&gt;"","Personne Ressource :","")</f>
        <v>Personne Ressource :</v>
      </c>
      <c r="C14" s="97"/>
      <c r="D14" s="49" t="str">
        <f>IF(C8&lt;&gt;"","Heures travaillées","")</f>
        <v>Heures travaillées</v>
      </c>
      <c r="E14" s="56" t="str">
        <f>IF(C8&lt;&gt;"","Heures Restantes","")</f>
        <v>Heures Restantes</v>
      </c>
      <c r="F14" s="97"/>
      <c r="G14" s="49" t="str">
        <f>IF(F8&lt;&gt;"","Heures travaillées","")</f>
        <v/>
      </c>
      <c r="H14" s="56" t="str">
        <f>IF(F8&lt;&gt;"","Heures Restantes","")</f>
        <v/>
      </c>
      <c r="I14" s="97"/>
      <c r="J14" s="49" t="str">
        <f>IF(I8&lt;&gt;"","Heures travaillées","")</f>
        <v/>
      </c>
      <c r="K14" s="56" t="str">
        <f>IF(I8&lt;&gt;"","Heures Restantes","")</f>
        <v/>
      </c>
    </row>
    <row r="15" spans="1:11" ht="16.5" customHeight="1" x14ac:dyDescent="0.2">
      <c r="A15" s="102"/>
      <c r="B15" s="79" t="str">
        <f>IF(A8&lt;&gt;"",VLOOKUP(A8,Partenaires!$B$3:$U$19,9,FALSE),"")</f>
        <v>Roberto Labarca (Directeur Adjoint)</v>
      </c>
      <c r="C15" s="97"/>
      <c r="D15" s="43">
        <f>IF(C8&lt;&gt;"",VLOOKUP(C8,'Suivi Contrats'!$A$2:$J$22,6,FALSE),"")</f>
        <v>140</v>
      </c>
      <c r="E15" s="44">
        <f>IF(C8&lt;&gt;"",VLOOKUP(C8,'Suivi Contrats'!$A$2:$J$22,7,FALSE),"")</f>
        <v>200</v>
      </c>
      <c r="F15" s="97"/>
      <c r="G15" s="43" t="str">
        <f>IF(F8&lt;&gt;"",VLOOKUP(F8,'Suivi Contrats'!$A$2:$J$22,6,FALSE),"")</f>
        <v/>
      </c>
      <c r="H15" s="44" t="str">
        <f>IF(F8&lt;&gt;"",VLOOKUP(F8,'Suivi Contrats'!$A$2:$J$22,7,FALSE),"")</f>
        <v/>
      </c>
      <c r="I15" s="97"/>
      <c r="J15" s="43" t="str">
        <f>IF(I8&lt;&gt;"",VLOOKUP(I8,'Suivi Contrats'!$A$2:$J$22,6,FALSE),"")</f>
        <v/>
      </c>
      <c r="K15" s="44" t="str">
        <f>IF(I8&lt;&gt;"",VLOOKUP(I8,'Suivi Contrats'!$A$2:$J$22,7,FALSE),"")</f>
        <v/>
      </c>
    </row>
    <row r="16" spans="1:11" ht="16.5" customHeight="1" x14ac:dyDescent="0.2">
      <c r="A16" s="102"/>
      <c r="B16" s="79" t="str">
        <f>IF(A8&lt;&gt;"",VLOOKUP(A8,Partenaires!$B$3:$U$19,10,FALSE),"")</f>
        <v>514-723-4939 p.228</v>
      </c>
      <c r="C16" s="97"/>
      <c r="D16" s="46" t="str">
        <f>IF(C8&lt;&gt;"",".","")</f>
        <v>.</v>
      </c>
      <c r="E16" s="57" t="str">
        <f>IF(C8&lt;&gt;"",".","")</f>
        <v>.</v>
      </c>
      <c r="F16" s="97"/>
      <c r="G16" s="46" t="str">
        <f>IF(F8&lt;&gt;"",".","")</f>
        <v/>
      </c>
      <c r="H16" s="57" t="str">
        <f>IF(F8&lt;&gt;"",".","")</f>
        <v/>
      </c>
      <c r="I16" s="97"/>
      <c r="J16" s="46" t="str">
        <f>IF(I8&lt;&gt;"",".","")</f>
        <v/>
      </c>
      <c r="K16" s="57" t="str">
        <f>IF(I8&lt;&gt;"",".","")</f>
        <v/>
      </c>
    </row>
    <row r="17" spans="1:11" ht="16.5" customHeight="1" thickBot="1" x14ac:dyDescent="0.25">
      <c r="A17" s="83" t="e">
        <f>IF(A8&lt;&gt;"",(VLOOKUP(A8,'Suivi objectifs'!$A$4:$F$99,7,FALSE)),"")</f>
        <v>#REF!</v>
      </c>
      <c r="B17" s="82" t="str">
        <f>IF(A8&lt;&gt;"",VLOOKUP(A8,Partenaires!$B$3:$U$19,11,FALSE),"")</f>
        <v>robertolabarca@aiemont.com</v>
      </c>
      <c r="C17" s="98"/>
      <c r="D17" s="46" t="str">
        <f>IF(C8&lt;&gt;"",".","")</f>
        <v>.</v>
      </c>
      <c r="E17" s="57" t="str">
        <f>IF(C8&lt;&gt;"",".","")</f>
        <v>.</v>
      </c>
      <c r="F17" s="98"/>
      <c r="G17" s="46" t="str">
        <f>IF(F8&lt;&gt;"",".","")</f>
        <v/>
      </c>
      <c r="H17" s="57" t="str">
        <f>IF(F8&lt;&gt;"",".","")</f>
        <v/>
      </c>
      <c r="I17" s="98"/>
      <c r="J17" s="46" t="str">
        <f>IF(I8&lt;&gt;"",".","")</f>
        <v/>
      </c>
      <c r="K17" s="57" t="str">
        <f>IF(I8&lt;&gt;"",".","")</f>
        <v/>
      </c>
    </row>
    <row r="18" spans="1:11" ht="16.5" customHeight="1" x14ac:dyDescent="0.2">
      <c r="A18" s="93" t="s">
        <v>132</v>
      </c>
      <c r="B18" s="52">
        <f>IF(A18&lt;&gt;"",VLOOKUP(A18,Partenaires!$B$3:$U$19,2,FALSE),"")</f>
        <v>0</v>
      </c>
      <c r="C18" s="95" t="s">
        <v>118</v>
      </c>
      <c r="D18" s="41" t="str">
        <f>IF(C18&lt;&gt;"","Horaire :","")</f>
        <v>Horaire :</v>
      </c>
      <c r="E18" s="42" t="str">
        <f>IF(C18&lt;&gt;"",VLOOKUP(C18,Animateurs!$A$3:$J$20,6,FALSE),"")</f>
        <v>9 à 5, lundi au vend.</v>
      </c>
      <c r="F18" s="95"/>
      <c r="G18" s="41" t="str">
        <f>IF(F18&lt;&gt;"","Horaire :","")</f>
        <v/>
      </c>
      <c r="H18" s="42" t="str">
        <f>IF(F18&lt;&gt;"",VLOOKUP(F18,Animateurs!$A$3:$J$20,6,FALSE),"")</f>
        <v/>
      </c>
      <c r="I18" s="95"/>
      <c r="J18" s="41" t="str">
        <f>IF(I18&lt;&gt;"","Horaire :","")</f>
        <v/>
      </c>
      <c r="K18" s="42" t="str">
        <f>IF(I18&lt;&gt;"",VLOOKUP(I18,Animateurs!$A$3:$J$20,6,FALSE),"")</f>
        <v/>
      </c>
    </row>
    <row r="19" spans="1:11" ht="16.5" customHeight="1" thickBot="1" x14ac:dyDescent="0.25">
      <c r="A19" s="94"/>
      <c r="B19" s="52">
        <f>IF(A18&lt;&gt;"",VLOOKUP(A18,Partenaires!$B$3:$U$19,3,FALSE),"")</f>
        <v>0</v>
      </c>
      <c r="C19" s="96"/>
      <c r="D19" s="43" t="str">
        <f>IF(C18&lt;&gt;"","Téléphone :","")</f>
        <v>Téléphone :</v>
      </c>
      <c r="E19" s="44" t="str">
        <f>IF(C18&lt;&gt;"",VLOOKUP(C18,Animateurs!$A$3:$J$20,3,FALSE),"")</f>
        <v>514-555-1234</v>
      </c>
      <c r="F19" s="96"/>
      <c r="G19" s="43" t="str">
        <f>IF(F18&lt;&gt;"","Téléphone :","")</f>
        <v/>
      </c>
      <c r="H19" s="44" t="str">
        <f>IF(F18&lt;&gt;"",VLOOKUP(F18,Animateurs!$A$3:$J$20,3,FALSE),"")</f>
        <v/>
      </c>
      <c r="I19" s="96"/>
      <c r="J19" s="43" t="str">
        <f>IF(I18&lt;&gt;"","Téléphone :","")</f>
        <v/>
      </c>
      <c r="K19" s="44" t="str">
        <f>IF(I18&lt;&gt;"",VLOOKUP(I18,Animateurs!$A$3:$J$20,3,FALSE),"")</f>
        <v/>
      </c>
    </row>
    <row r="20" spans="1:11" ht="16.5" customHeight="1" x14ac:dyDescent="0.2">
      <c r="A20" s="94"/>
      <c r="B20" s="52">
        <f>IF(A18&lt;&gt;"",VLOOKUP(A18,Partenaires!$B$3:$U$19,5,FALSE),"")</f>
        <v>0</v>
      </c>
      <c r="C20" s="97" t="str">
        <f>IF(C18&lt;&gt;"",".","")</f>
        <v>.</v>
      </c>
      <c r="D20" s="43" t="str">
        <f>IF(C18&lt;&gt;"","Courriel :","")</f>
        <v>Courriel :</v>
      </c>
      <c r="E20" s="44" t="str">
        <f>IF(C18&lt;&gt;"",VLOOKUP(C18,Animateurs!$A$3:$J$20,4,FALSE),"")</f>
        <v>test@google.com</v>
      </c>
      <c r="F20" s="97" t="str">
        <f>IF(F18&lt;&gt;"",".","")</f>
        <v/>
      </c>
      <c r="G20" s="43" t="str">
        <f>IF(F18&lt;&gt;"","Courriel :","")</f>
        <v/>
      </c>
      <c r="H20" s="44" t="str">
        <f>IF(F18&lt;&gt;"",VLOOKUP(F18,Animateurs!$A$3:$J$20,4,FALSE),"")</f>
        <v/>
      </c>
      <c r="I20" s="97" t="str">
        <f>IF(I18&lt;&gt;"",".","")</f>
        <v/>
      </c>
      <c r="J20" s="43" t="str">
        <f>IF(I18&lt;&gt;"","Courriel :","")</f>
        <v/>
      </c>
      <c r="K20" s="44" t="str">
        <f>IF(I18&lt;&gt;"",VLOOKUP(I18,Animateurs!$A$3:$J$20,4,FALSE),"")</f>
        <v/>
      </c>
    </row>
    <row r="21" spans="1:11" ht="16.5" customHeight="1" x14ac:dyDescent="0.2">
      <c r="A21" s="94"/>
      <c r="B21" s="52">
        <f>IF(A18&lt;&gt;"",VLOOKUP(A18,Partenaires!$B$3:$U$19,6,FALSE),"")</f>
        <v>0</v>
      </c>
      <c r="C21" s="97"/>
      <c r="D21" s="43" t="str">
        <f>IF(C18&lt;&gt;"","Heures au contrat :","")</f>
        <v>Heures au contrat :</v>
      </c>
      <c r="E21" s="44">
        <f>IF(C18&lt;&gt;"",VLOOKUP(C18,'Suivi Contrats'!$A$2:$J$22,2,FALSE),"")</f>
        <v>840</v>
      </c>
      <c r="F21" s="97"/>
      <c r="G21" s="43" t="str">
        <f>IF(F18&lt;&gt;"","Heures au contrat :","")</f>
        <v/>
      </c>
      <c r="H21" s="44" t="str">
        <f>IF(F18&lt;&gt;"",VLOOKUP(F18,'Suivi Contrats'!$A$2:$J$22,2,FALSE),"")</f>
        <v/>
      </c>
      <c r="I21" s="97"/>
      <c r="J21" s="43" t="str">
        <f>IF(I18&lt;&gt;"","Heures au contrat :","")</f>
        <v/>
      </c>
      <c r="K21" s="44" t="str">
        <f>IF(I18&lt;&gt;"",VLOOKUP(I18,'Suivi Contrats'!$A$2:$J$22,2,FALSE),"")</f>
        <v/>
      </c>
    </row>
    <row r="22" spans="1:11" ht="16.5" customHeight="1" x14ac:dyDescent="0.2">
      <c r="A22" s="94"/>
      <c r="B22" s="52">
        <f>IF(A18&lt;&gt;"",VLOOKUP(A18,Partenaires!$B$3:$U$19,7,FALSE),"")</f>
        <v>0</v>
      </c>
      <c r="C22" s="97"/>
      <c r="D22" s="43" t="str">
        <f>IF(C18&lt;&gt;"","Date d'embauche :","")</f>
        <v>Date d'embauche :</v>
      </c>
      <c r="E22" s="45">
        <f>IF(C18&lt;&gt;"",VLOOKUP(C18,Animateurs!$A$3:$J$20,7,FALSE),"")</f>
        <v>41641</v>
      </c>
      <c r="F22" s="97"/>
      <c r="G22" s="43" t="str">
        <f>IF(F18&lt;&gt;"","Date d'embauche :","")</f>
        <v/>
      </c>
      <c r="H22" s="45" t="str">
        <f>IF(F18&lt;&gt;"",VLOOKUP(F18,Animateurs!$A$3:$J$20,7,FALSE),"")</f>
        <v/>
      </c>
      <c r="I22" s="97"/>
      <c r="J22" s="43" t="str">
        <f>IF(I18&lt;&gt;"","Date d'embauche :","")</f>
        <v/>
      </c>
      <c r="K22" s="45" t="str">
        <f>IF(I18&lt;&gt;"",VLOOKUP(I18,Animateurs!$A$3:$J$20,7,FALSE),"")</f>
        <v/>
      </c>
    </row>
    <row r="23" spans="1:11" ht="16.5" customHeight="1" x14ac:dyDescent="0.2">
      <c r="A23" s="94"/>
      <c r="B23" s="53" t="str">
        <f>IF(A18&lt;&gt;"",".","")</f>
        <v>.</v>
      </c>
      <c r="C23" s="97"/>
      <c r="D23" s="43" t="str">
        <f>IF(C18&lt;&gt;"","Date de fin :","")</f>
        <v>Date de fin :</v>
      </c>
      <c r="E23" s="45">
        <f>IF(C18&lt;&gt;"",VLOOKUP(C18,'Suivi Contrats'!$A$2:$J$22,10,FALSE),"")</f>
        <v>41789.4</v>
      </c>
      <c r="F23" s="97"/>
      <c r="G23" s="43" t="str">
        <f>IF(F18&lt;&gt;"","Date de fin :","")</f>
        <v/>
      </c>
      <c r="H23" s="45" t="str">
        <f>IF(F18&lt;&gt;"",VLOOKUP(F18,'Suivi Contrats'!$A$2:$J$22,10,FALSE),"")</f>
        <v/>
      </c>
      <c r="I23" s="97"/>
      <c r="J23" s="43" t="str">
        <f>IF(I18&lt;&gt;"","Date de fin :","")</f>
        <v/>
      </c>
      <c r="K23" s="45" t="str">
        <f>IF(I18&lt;&gt;"",VLOOKUP(I18,'Suivi Contrats'!$A$2:$J$22,10,FALSE),"")</f>
        <v/>
      </c>
    </row>
    <row r="24" spans="1:11" ht="16.5" customHeight="1" x14ac:dyDescent="0.2">
      <c r="A24" s="94"/>
      <c r="B24" s="54" t="str">
        <f>IF(A18&lt;&gt;"","Personne Ressource :","")</f>
        <v>Personne Ressource :</v>
      </c>
      <c r="C24" s="97"/>
      <c r="D24" s="49" t="str">
        <f>IF(C18&lt;&gt;"","Heures travaillées","")</f>
        <v>Heures travaillées</v>
      </c>
      <c r="E24" s="56" t="str">
        <f>IF(C18&lt;&gt;"","Heures Restantes","")</f>
        <v>Heures Restantes</v>
      </c>
      <c r="F24" s="97"/>
      <c r="G24" s="49" t="str">
        <f>IF(F18&lt;&gt;"","Heures travaillées","")</f>
        <v/>
      </c>
      <c r="H24" s="56" t="str">
        <f>IF(F18&lt;&gt;"","Heures Restantes","")</f>
        <v/>
      </c>
      <c r="I24" s="97"/>
      <c r="J24" s="49" t="str">
        <f>IF(I18&lt;&gt;"","Heures travaillées","")</f>
        <v/>
      </c>
      <c r="K24" s="56" t="str">
        <f>IF(I18&lt;&gt;"","Heures Restantes","")</f>
        <v/>
      </c>
    </row>
    <row r="25" spans="1:11" ht="16.5" customHeight="1" x14ac:dyDescent="0.2">
      <c r="A25" s="94"/>
      <c r="B25" s="52">
        <f>IF(A18&lt;&gt;"",VLOOKUP(A18,Partenaires!$B$3:$U$19,9,FALSE),"")</f>
        <v>0</v>
      </c>
      <c r="C25" s="97"/>
      <c r="D25" s="43">
        <f>IF(C18&lt;&gt;"",VLOOKUP(C18,'Suivi Contrats'!$A$2:$J$22,6,FALSE),"")</f>
        <v>315</v>
      </c>
      <c r="E25" s="44">
        <f>IF(C18&lt;&gt;"",VLOOKUP(C18,'Suivi Contrats'!$A$2:$J$22,7,FALSE),"")</f>
        <v>627</v>
      </c>
      <c r="F25" s="97"/>
      <c r="G25" s="43" t="str">
        <f>IF(F18&lt;&gt;"",VLOOKUP(F18,'Suivi Contrats'!$A$2:$J$22,6,FALSE),"")</f>
        <v/>
      </c>
      <c r="H25" s="44" t="str">
        <f>IF(F18&lt;&gt;"",VLOOKUP(F18,'Suivi Contrats'!$A$2:$J$22,7,FALSE),"")</f>
        <v/>
      </c>
      <c r="I25" s="97"/>
      <c r="J25" s="43" t="str">
        <f>IF(I18&lt;&gt;"",VLOOKUP(I18,'Suivi Contrats'!$A$2:$J$22,6,FALSE),"")</f>
        <v/>
      </c>
      <c r="K25" s="44" t="str">
        <f>IF(I18&lt;&gt;"",VLOOKUP(I18,'Suivi Contrats'!$A$2:$J$22,7,FALSE),"")</f>
        <v/>
      </c>
    </row>
    <row r="26" spans="1:11" ht="16.5" customHeight="1" x14ac:dyDescent="0.2">
      <c r="A26" s="94"/>
      <c r="B26" s="52">
        <f>IF(A18&lt;&gt;"",VLOOKUP(A18,Partenaires!$B$3:$U$19,10,FALSE),"")</f>
        <v>0</v>
      </c>
      <c r="C26" s="97"/>
      <c r="D26" s="46" t="str">
        <f>IF(C18&lt;&gt;"",".","")</f>
        <v>.</v>
      </c>
      <c r="E26" s="57" t="str">
        <f>IF(C18&lt;&gt;"",".","")</f>
        <v>.</v>
      </c>
      <c r="F26" s="97"/>
      <c r="G26" s="46" t="str">
        <f>IF(F18&lt;&gt;"",".","")</f>
        <v/>
      </c>
      <c r="H26" s="57" t="str">
        <f>IF(F18&lt;&gt;"",".","")</f>
        <v/>
      </c>
      <c r="I26" s="97"/>
      <c r="J26" s="46" t="str">
        <f>IF(I18&lt;&gt;"",".","")</f>
        <v/>
      </c>
      <c r="K26" s="57" t="str">
        <f>IF(I18&lt;&gt;"",".","")</f>
        <v/>
      </c>
    </row>
    <row r="27" spans="1:11" ht="16.5" customHeight="1" thickBot="1" x14ac:dyDescent="0.25">
      <c r="A27" s="83" t="e">
        <f>IF(A18&lt;&gt;"",(VLOOKUP(A18,'Suivi objectifs'!$A$4:$F$99,7,FALSE)),"")</f>
        <v>#N/A</v>
      </c>
      <c r="B27" s="55">
        <f>IF(A18&lt;&gt;"",VLOOKUP(A18,Partenaires!$B$3:$U$19,11,FALSE),"")</f>
        <v>0</v>
      </c>
      <c r="C27" s="98"/>
      <c r="D27" s="46" t="str">
        <f>IF(C18&lt;&gt;"",".","")</f>
        <v>.</v>
      </c>
      <c r="E27" s="57" t="str">
        <f>IF(C18&lt;&gt;"",".","")</f>
        <v>.</v>
      </c>
      <c r="F27" s="98"/>
      <c r="G27" s="46" t="str">
        <f>IF(F18&lt;&gt;"",".","")</f>
        <v/>
      </c>
      <c r="H27" s="57" t="str">
        <f>IF(F18&lt;&gt;"",".","")</f>
        <v/>
      </c>
      <c r="I27" s="98"/>
      <c r="J27" s="46" t="str">
        <f>IF(I18&lt;&gt;"",".","")</f>
        <v/>
      </c>
      <c r="K27" s="57" t="str">
        <f>IF(I18&lt;&gt;"",".","")</f>
        <v/>
      </c>
    </row>
    <row r="28" spans="1:11" ht="16.5" customHeight="1" x14ac:dyDescent="0.2">
      <c r="A28" s="93"/>
      <c r="B28" s="51" t="str">
        <f>IF(A28&lt;&gt;"",VLOOKUP(A28,Partenaires!$B$3:$U$19,2,FALSE),"")</f>
        <v/>
      </c>
      <c r="C28" s="95"/>
      <c r="D28" s="41" t="str">
        <f>IF(C28&lt;&gt;"","Horaire :","")</f>
        <v/>
      </c>
      <c r="E28" s="42" t="str">
        <f>IF(C28&lt;&gt;"",VLOOKUP(C28,Animateurs!$A$3:$J$20,6,FALSE),"")</f>
        <v/>
      </c>
      <c r="F28" s="95"/>
      <c r="G28" s="41" t="str">
        <f>IF(F28&lt;&gt;"","Horaire :","")</f>
        <v/>
      </c>
      <c r="H28" s="42" t="str">
        <f>IF(F28&lt;&gt;"",VLOOKUP(F28,Animateurs!$A$3:$J$20,6,FALSE),"")</f>
        <v/>
      </c>
      <c r="I28" s="95"/>
      <c r="J28" s="41" t="str">
        <f>IF(I28&lt;&gt;"","Horaire :","")</f>
        <v/>
      </c>
      <c r="K28" s="42" t="str">
        <f>IF(I28&lt;&gt;"",VLOOKUP(I28,Animateurs!$A$3:$J$20,6,FALSE),"")</f>
        <v/>
      </c>
    </row>
    <row r="29" spans="1:11" ht="16.5" customHeight="1" thickBot="1" x14ac:dyDescent="0.25">
      <c r="A29" s="94"/>
      <c r="B29" s="52" t="str">
        <f>IF(A28&lt;&gt;"",VLOOKUP(A28,Partenaires!$B$3:$U$19,3,FALSE),"")</f>
        <v/>
      </c>
      <c r="C29" s="96"/>
      <c r="D29" s="43" t="str">
        <f>IF(C28&lt;&gt;"","Téléphone :","")</f>
        <v/>
      </c>
      <c r="E29" s="44" t="str">
        <f>IF(C28&lt;&gt;"",VLOOKUP(C28,Animateurs!$A$3:$J$20,3,FALSE),"")</f>
        <v/>
      </c>
      <c r="F29" s="96"/>
      <c r="G29" s="43" t="str">
        <f>IF(F28&lt;&gt;"","Téléphone :","")</f>
        <v/>
      </c>
      <c r="H29" s="44" t="str">
        <f>IF(F28&lt;&gt;"",VLOOKUP(F28,Animateurs!$A$3:$J$20,3,FALSE),"")</f>
        <v/>
      </c>
      <c r="I29" s="96"/>
      <c r="J29" s="43" t="str">
        <f>IF(I28&lt;&gt;"","Téléphone :","")</f>
        <v/>
      </c>
      <c r="K29" s="44" t="str">
        <f>IF(I28&lt;&gt;"",VLOOKUP(I28,Animateurs!$A$3:$J$20,3,FALSE),"")</f>
        <v/>
      </c>
    </row>
    <row r="30" spans="1:11" ht="16.5" customHeight="1" x14ac:dyDescent="0.2">
      <c r="A30" s="94"/>
      <c r="B30" s="52" t="str">
        <f>IF(A28&lt;&gt;"",VLOOKUP(A28,Partenaires!$B$3:$U$19,5,FALSE),"")</f>
        <v/>
      </c>
      <c r="C30" s="97" t="str">
        <f>IF(C28&lt;&gt;"",".","")</f>
        <v/>
      </c>
      <c r="D30" s="43" t="str">
        <f>IF(C28&lt;&gt;"","Courriel :","")</f>
        <v/>
      </c>
      <c r="E30" s="44" t="str">
        <f>IF(C28&lt;&gt;"",VLOOKUP(C28,Animateurs!$A$3:$J$20,4,FALSE),"")</f>
        <v/>
      </c>
      <c r="F30" s="97" t="str">
        <f>IF(F28&lt;&gt;"",".","")</f>
        <v/>
      </c>
      <c r="G30" s="43" t="str">
        <f>IF(F28&lt;&gt;"","Courriel :","")</f>
        <v/>
      </c>
      <c r="H30" s="44" t="str">
        <f>IF(F28&lt;&gt;"",VLOOKUP(F28,Animateurs!$A$3:$J$20,4,FALSE),"")</f>
        <v/>
      </c>
      <c r="I30" s="97" t="str">
        <f>IF(I28&lt;&gt;"",".","")</f>
        <v/>
      </c>
      <c r="J30" s="43" t="str">
        <f>IF(I28&lt;&gt;"","Courriel :","")</f>
        <v/>
      </c>
      <c r="K30" s="44" t="str">
        <f>IF(I28&lt;&gt;"",VLOOKUP(I28,Animateurs!$A$3:$J$20,4,FALSE),"")</f>
        <v/>
      </c>
    </row>
    <row r="31" spans="1:11" ht="16.5" customHeight="1" x14ac:dyDescent="0.2">
      <c r="A31" s="94"/>
      <c r="B31" s="52" t="str">
        <f>IF(A28&lt;&gt;"",VLOOKUP(A28,Partenaires!$B$3:$U$19,6,FALSE),"")</f>
        <v/>
      </c>
      <c r="C31" s="97"/>
      <c r="D31" s="43" t="str">
        <f>IF(C28&lt;&gt;"","Heures au contrat :","")</f>
        <v/>
      </c>
      <c r="E31" s="44" t="str">
        <f>IF(C28&lt;&gt;"",VLOOKUP(C28,'Suivi Contrats'!$A$2:$J$22,2,FALSE),"")</f>
        <v/>
      </c>
      <c r="F31" s="97"/>
      <c r="G31" s="43" t="str">
        <f>IF(F28&lt;&gt;"","Heures au contrat :","")</f>
        <v/>
      </c>
      <c r="H31" s="44" t="str">
        <f>IF(F28&lt;&gt;"",VLOOKUP(F28,'Suivi Contrats'!$A$2:$J$22,2,FALSE),"")</f>
        <v/>
      </c>
      <c r="I31" s="97"/>
      <c r="J31" s="43" t="str">
        <f>IF(I28&lt;&gt;"","Heures au contrat :","")</f>
        <v/>
      </c>
      <c r="K31" s="44" t="str">
        <f>IF(I28&lt;&gt;"",VLOOKUP(I28,'Suivi Contrats'!$A$2:$J$22,2,FALSE),"")</f>
        <v/>
      </c>
    </row>
    <row r="32" spans="1:11" ht="16.5" customHeight="1" x14ac:dyDescent="0.2">
      <c r="A32" s="94"/>
      <c r="B32" s="52" t="str">
        <f>IF(A28&lt;&gt;"",VLOOKUP(A28,Partenaires!$B$3:$U$19,7,FALSE),"")</f>
        <v/>
      </c>
      <c r="C32" s="97"/>
      <c r="D32" s="43" t="str">
        <f>IF(C28&lt;&gt;"","Date d'embauche :","")</f>
        <v/>
      </c>
      <c r="E32" s="45" t="str">
        <f>IF(C28&lt;&gt;"",VLOOKUP(C28,Animateurs!$A$3:$J$20,7,FALSE),"")</f>
        <v/>
      </c>
      <c r="F32" s="97"/>
      <c r="G32" s="43" t="str">
        <f>IF(F28&lt;&gt;"","Date d'embauche :","")</f>
        <v/>
      </c>
      <c r="H32" s="45" t="str">
        <f>IF(F28&lt;&gt;"",VLOOKUP(F28,Animateurs!$A$3:$J$20,7,FALSE),"")</f>
        <v/>
      </c>
      <c r="I32" s="97"/>
      <c r="J32" s="43" t="str">
        <f>IF(I28&lt;&gt;"","Date d'embauche :","")</f>
        <v/>
      </c>
      <c r="K32" s="45" t="str">
        <f>IF(I28&lt;&gt;"",VLOOKUP(I28,Animateurs!$A$3:$J$20,7,FALSE),"")</f>
        <v/>
      </c>
    </row>
    <row r="33" spans="1:11" ht="16.5" customHeight="1" x14ac:dyDescent="0.2">
      <c r="A33" s="94"/>
      <c r="B33" s="53" t="str">
        <f>IF(A28&lt;&gt;"",".","")</f>
        <v/>
      </c>
      <c r="C33" s="97"/>
      <c r="D33" s="43" t="str">
        <f>IF(C28&lt;&gt;"","Date de fin :","")</f>
        <v/>
      </c>
      <c r="E33" s="45" t="str">
        <f>IF(C28&lt;&gt;"",VLOOKUP(C28,'Suivi Contrats'!$A$2:$J$22,10,FALSE),"")</f>
        <v/>
      </c>
      <c r="F33" s="97"/>
      <c r="G33" s="43" t="str">
        <f>IF(F28&lt;&gt;"","Date de fin :","")</f>
        <v/>
      </c>
      <c r="H33" s="45" t="str">
        <f>IF(F28&lt;&gt;"",VLOOKUP(F28,'Suivi Contrats'!$A$2:$J$22,10,FALSE),"")</f>
        <v/>
      </c>
      <c r="I33" s="97"/>
      <c r="J33" s="43" t="str">
        <f>IF(I28&lt;&gt;"","Date de fin :","")</f>
        <v/>
      </c>
      <c r="K33" s="45" t="str">
        <f>IF(I28&lt;&gt;"",VLOOKUP(I28,'Suivi Contrats'!$A$2:$J$22,10,FALSE),"")</f>
        <v/>
      </c>
    </row>
    <row r="34" spans="1:11" ht="16.5" customHeight="1" x14ac:dyDescent="0.2">
      <c r="A34" s="94"/>
      <c r="B34" s="54" t="str">
        <f>IF(A28&lt;&gt;"","Personne Ressource :","")</f>
        <v/>
      </c>
      <c r="C34" s="97"/>
      <c r="D34" s="49" t="str">
        <f>IF(C28&lt;&gt;"","Heures travaillées","")</f>
        <v/>
      </c>
      <c r="E34" s="56" t="str">
        <f>IF(C28&lt;&gt;"","Heures Restantes","")</f>
        <v/>
      </c>
      <c r="F34" s="97"/>
      <c r="G34" s="49" t="str">
        <f>IF(F28&lt;&gt;"","Heures travaillées","")</f>
        <v/>
      </c>
      <c r="H34" s="56" t="str">
        <f>IF(F28&lt;&gt;"","Heures Restantes","")</f>
        <v/>
      </c>
      <c r="I34" s="97"/>
      <c r="J34" s="49" t="str">
        <f>IF(I28&lt;&gt;"","Heures travaillées","")</f>
        <v/>
      </c>
      <c r="K34" s="56" t="str">
        <f>IF(I28&lt;&gt;"","Heures Restantes","")</f>
        <v/>
      </c>
    </row>
    <row r="35" spans="1:11" ht="16.5" customHeight="1" x14ac:dyDescent="0.2">
      <c r="A35" s="94"/>
      <c r="B35" s="52" t="str">
        <f>IF(A28&lt;&gt;"",VLOOKUP(A28,Partenaires!$B$3:$U$19,9,FALSE),"")</f>
        <v/>
      </c>
      <c r="C35" s="97"/>
      <c r="D35" s="43" t="str">
        <f>IF(C28&lt;&gt;"",VLOOKUP(C28,'Suivi Contrats'!$A$2:$J$22,6,FALSE),"")</f>
        <v/>
      </c>
      <c r="E35" s="44" t="str">
        <f>IF(C28&lt;&gt;"",VLOOKUP(C28,'Suivi Contrats'!$A$2:$J$22,7,FALSE),"")</f>
        <v/>
      </c>
      <c r="F35" s="97"/>
      <c r="G35" s="43" t="str">
        <f>IF(F28&lt;&gt;"",VLOOKUP(F28,'Suivi Contrats'!$A$2:$J$22,6,FALSE),"")</f>
        <v/>
      </c>
      <c r="H35" s="44" t="str">
        <f>IF(F28&lt;&gt;"",VLOOKUP(F28,'Suivi Contrats'!$A$2:$J$22,7,FALSE),"")</f>
        <v/>
      </c>
      <c r="I35" s="97"/>
      <c r="J35" s="43" t="str">
        <f>IF(I28&lt;&gt;"",VLOOKUP(I28,'Suivi Contrats'!$A$2:$J$22,6,FALSE),"")</f>
        <v/>
      </c>
      <c r="K35" s="44" t="str">
        <f>IF(I28&lt;&gt;"",VLOOKUP(I28,'Suivi Contrats'!$A$2:$J$22,7,FALSE),"")</f>
        <v/>
      </c>
    </row>
    <row r="36" spans="1:11" ht="16.5" customHeight="1" x14ac:dyDescent="0.2">
      <c r="A36" s="94"/>
      <c r="B36" s="52" t="str">
        <f>IF(A28&lt;&gt;"",VLOOKUP(A28,Partenaires!$B$3:$U$19,10,FALSE),"")</f>
        <v/>
      </c>
      <c r="C36" s="97"/>
      <c r="D36" s="46" t="str">
        <f>IF(C28&lt;&gt;"",".","")</f>
        <v/>
      </c>
      <c r="E36" s="57" t="str">
        <f>IF(C28&lt;&gt;"",".","")</f>
        <v/>
      </c>
      <c r="F36" s="97"/>
      <c r="G36" s="46" t="str">
        <f>IF(F28&lt;&gt;"",".","")</f>
        <v/>
      </c>
      <c r="H36" s="57" t="str">
        <f>IF(F28&lt;&gt;"",".","")</f>
        <v/>
      </c>
      <c r="I36" s="97"/>
      <c r="J36" s="46" t="str">
        <f>IF(I28&lt;&gt;"",".","")</f>
        <v/>
      </c>
      <c r="K36" s="57" t="str">
        <f>IF(I28&lt;&gt;"",".","")</f>
        <v/>
      </c>
    </row>
    <row r="37" spans="1:11" ht="16.5" customHeight="1" thickBot="1" x14ac:dyDescent="0.25">
      <c r="A37" s="83" t="str">
        <f>IF(A28&lt;&gt;"",(VLOOKUP(A28,'Suivi objectifs'!$A$4:$F$99,7,FALSE)),"")</f>
        <v/>
      </c>
      <c r="B37" s="55" t="str">
        <f>IF(A28&lt;&gt;"",VLOOKUP(A28,Partenaires!$B$3:$U$19,11,FALSE),"")</f>
        <v/>
      </c>
      <c r="C37" s="98"/>
      <c r="D37" s="46" t="str">
        <f>IF(C28&lt;&gt;"",".","")</f>
        <v/>
      </c>
      <c r="E37" s="57" t="str">
        <f>IF(C28&lt;&gt;"",".","")</f>
        <v/>
      </c>
      <c r="F37" s="98"/>
      <c r="G37" s="46" t="str">
        <f>IF(F28&lt;&gt;"",".","")</f>
        <v/>
      </c>
      <c r="H37" s="57" t="str">
        <f>IF(F28&lt;&gt;"",".","")</f>
        <v/>
      </c>
      <c r="I37" s="98"/>
      <c r="J37" s="46" t="str">
        <f>IF(I28&lt;&gt;"",".","")</f>
        <v/>
      </c>
      <c r="K37" s="57" t="str">
        <f>IF(I28&lt;&gt;"",".","")</f>
        <v/>
      </c>
    </row>
    <row r="38" spans="1:11" ht="16.5" customHeight="1" x14ac:dyDescent="0.2">
      <c r="A38" s="93"/>
      <c r="B38" s="51" t="str">
        <f>IF(A38&lt;&gt;"",VLOOKUP(A38,Partenaires!$B$3:$U$19,2,FALSE),"")</f>
        <v/>
      </c>
      <c r="C38" s="95"/>
      <c r="D38" s="41" t="str">
        <f>IF(C38&lt;&gt;"","Horaire :","")</f>
        <v/>
      </c>
      <c r="E38" s="42" t="str">
        <f>IF(C38&lt;&gt;"",VLOOKUP(C38,Animateurs!$A$3:$J$20,6,FALSE),"")</f>
        <v/>
      </c>
      <c r="F38" s="95"/>
      <c r="G38" s="41" t="str">
        <f>IF(F38&lt;&gt;"","Horaire :","")</f>
        <v/>
      </c>
      <c r="H38" s="42" t="str">
        <f>IF(F38&lt;&gt;"",VLOOKUP(F38,Animateurs!$A$3:$J$20,6,FALSE),"")</f>
        <v/>
      </c>
      <c r="I38" s="95"/>
      <c r="J38" s="41" t="str">
        <f>IF(I38&lt;&gt;"","Horaire :","")</f>
        <v/>
      </c>
      <c r="K38" s="42" t="str">
        <f>IF(I38&lt;&gt;"",VLOOKUP(I38,Animateurs!$A$3:$J$20,6,FALSE),"")</f>
        <v/>
      </c>
    </row>
    <row r="39" spans="1:11" ht="16.5" customHeight="1" thickBot="1" x14ac:dyDescent="0.25">
      <c r="A39" s="94"/>
      <c r="B39" s="52" t="str">
        <f>IF(A38&lt;&gt;"",VLOOKUP(A38,Partenaires!$B$3:$U$19,3,FALSE),"")</f>
        <v/>
      </c>
      <c r="C39" s="96"/>
      <c r="D39" s="43" t="str">
        <f>IF(C38&lt;&gt;"","Téléphone :","")</f>
        <v/>
      </c>
      <c r="E39" s="44" t="str">
        <f>IF(C38&lt;&gt;"",VLOOKUP(C38,Animateurs!$A$3:$J$20,3,FALSE),"")</f>
        <v/>
      </c>
      <c r="F39" s="96"/>
      <c r="G39" s="43" t="str">
        <f>IF(F38&lt;&gt;"","Téléphone :","")</f>
        <v/>
      </c>
      <c r="H39" s="44" t="str">
        <f>IF(F38&lt;&gt;"",VLOOKUP(F38,Animateurs!$A$3:$J$20,3,FALSE),"")</f>
        <v/>
      </c>
      <c r="I39" s="96"/>
      <c r="J39" s="43" t="str">
        <f>IF(I38&lt;&gt;"","Téléphone :","")</f>
        <v/>
      </c>
      <c r="K39" s="44" t="str">
        <f>IF(I38&lt;&gt;"",VLOOKUP(I38,Animateurs!$A$3:$J$20,3,FALSE),"")</f>
        <v/>
      </c>
    </row>
    <row r="40" spans="1:11" ht="16.5" customHeight="1" x14ac:dyDescent="0.2">
      <c r="A40" s="94"/>
      <c r="B40" s="52" t="str">
        <f>IF(A38&lt;&gt;"",VLOOKUP(A38,Partenaires!$B$3:$U$19,5,FALSE),"")</f>
        <v/>
      </c>
      <c r="C40" s="97" t="str">
        <f>IF(C38&lt;&gt;"",".","")</f>
        <v/>
      </c>
      <c r="D40" s="43" t="str">
        <f>IF(C38&lt;&gt;"","Courriel :","")</f>
        <v/>
      </c>
      <c r="E40" s="44" t="str">
        <f>IF(C38&lt;&gt;"",VLOOKUP(C38,Animateurs!$A$3:$J$20,4,FALSE),"")</f>
        <v/>
      </c>
      <c r="F40" s="97" t="str">
        <f>IF(F38&lt;&gt;"",".","")</f>
        <v/>
      </c>
      <c r="G40" s="43" t="str">
        <f>IF(F38&lt;&gt;"","Courriel :","")</f>
        <v/>
      </c>
      <c r="H40" s="44" t="str">
        <f>IF(F38&lt;&gt;"",VLOOKUP(F38,Animateurs!$A$3:$J$20,4,FALSE),"")</f>
        <v/>
      </c>
      <c r="I40" s="97" t="str">
        <f>IF(I38&lt;&gt;"",".","")</f>
        <v/>
      </c>
      <c r="J40" s="43" t="str">
        <f>IF(I38&lt;&gt;"","Courriel :","")</f>
        <v/>
      </c>
      <c r="K40" s="44" t="str">
        <f>IF(I38&lt;&gt;"",VLOOKUP(I38,Animateurs!$A$3:$J$20,4,FALSE),"")</f>
        <v/>
      </c>
    </row>
    <row r="41" spans="1:11" ht="16.5" customHeight="1" x14ac:dyDescent="0.2">
      <c r="A41" s="94"/>
      <c r="B41" s="52" t="str">
        <f>IF(A38&lt;&gt;"",VLOOKUP(A38,Partenaires!$B$3:$U$19,6,FALSE),"")</f>
        <v/>
      </c>
      <c r="C41" s="97"/>
      <c r="D41" s="43" t="str">
        <f>IF(C38&lt;&gt;"","Heures au contrat :","")</f>
        <v/>
      </c>
      <c r="E41" s="44" t="str">
        <f>IF(C38&lt;&gt;"",VLOOKUP(C38,'Suivi Contrats'!$A$2:$J$22,2,FALSE),"")</f>
        <v/>
      </c>
      <c r="F41" s="97"/>
      <c r="G41" s="43" t="str">
        <f>IF(F38&lt;&gt;"","Heures au contrat :","")</f>
        <v/>
      </c>
      <c r="H41" s="44" t="str">
        <f>IF(F38&lt;&gt;"",VLOOKUP(F38,'Suivi Contrats'!$A$2:$J$22,2,FALSE),"")</f>
        <v/>
      </c>
      <c r="I41" s="97"/>
      <c r="J41" s="43" t="str">
        <f>IF(I38&lt;&gt;"","Heures au contrat :","")</f>
        <v/>
      </c>
      <c r="K41" s="44" t="str">
        <f>IF(I38&lt;&gt;"",VLOOKUP(I38,'Suivi Contrats'!$A$2:$J$22,2,FALSE),"")</f>
        <v/>
      </c>
    </row>
    <row r="42" spans="1:11" ht="16.5" customHeight="1" x14ac:dyDescent="0.2">
      <c r="A42" s="94"/>
      <c r="B42" s="52" t="str">
        <f>IF(A38&lt;&gt;"",VLOOKUP(A38,Partenaires!$B$3:$U$19,7,FALSE),"")</f>
        <v/>
      </c>
      <c r="C42" s="97"/>
      <c r="D42" s="43" t="str">
        <f>IF(C38&lt;&gt;"","Date d'embauche :","")</f>
        <v/>
      </c>
      <c r="E42" s="45" t="str">
        <f>IF(C38&lt;&gt;"",VLOOKUP(C38,Animateurs!$A$3:$J$20,7,FALSE),"")</f>
        <v/>
      </c>
      <c r="F42" s="97"/>
      <c r="G42" s="43" t="str">
        <f>IF(F38&lt;&gt;"","Date d'embauche :","")</f>
        <v/>
      </c>
      <c r="H42" s="45" t="str">
        <f>IF(F38&lt;&gt;"",VLOOKUP(F38,Animateurs!$A$3:$J$20,7,FALSE),"")</f>
        <v/>
      </c>
      <c r="I42" s="97"/>
      <c r="J42" s="43" t="str">
        <f>IF(I38&lt;&gt;"","Date d'embauche :","")</f>
        <v/>
      </c>
      <c r="K42" s="45" t="str">
        <f>IF(I38&lt;&gt;"",VLOOKUP(I38,Animateurs!$A$3:$J$20,7,FALSE),"")</f>
        <v/>
      </c>
    </row>
    <row r="43" spans="1:11" ht="16.5" customHeight="1" x14ac:dyDescent="0.2">
      <c r="A43" s="94"/>
      <c r="B43" s="53" t="str">
        <f>IF(A38&lt;&gt;"",".","")</f>
        <v/>
      </c>
      <c r="C43" s="97"/>
      <c r="D43" s="43" t="str">
        <f>IF(C38&lt;&gt;"","Date de fin :","")</f>
        <v/>
      </c>
      <c r="E43" s="45" t="str">
        <f>IF(C38&lt;&gt;"",VLOOKUP(C38,'Suivi Contrats'!$A$2:$J$22,10,FALSE),"")</f>
        <v/>
      </c>
      <c r="F43" s="97"/>
      <c r="G43" s="43" t="str">
        <f>IF(F38&lt;&gt;"","Date de fin :","")</f>
        <v/>
      </c>
      <c r="H43" s="45" t="str">
        <f>IF(F38&lt;&gt;"",VLOOKUP(F38,'Suivi Contrats'!$A$2:$J$22,10,FALSE),"")</f>
        <v/>
      </c>
      <c r="I43" s="97"/>
      <c r="J43" s="43" t="str">
        <f>IF(I38&lt;&gt;"","Date de fin :","")</f>
        <v/>
      </c>
      <c r="K43" s="45" t="str">
        <f>IF(I38&lt;&gt;"",VLOOKUP(I38,'Suivi Contrats'!$A$2:$J$22,10,FALSE),"")</f>
        <v/>
      </c>
    </row>
    <row r="44" spans="1:11" ht="16.5" customHeight="1" x14ac:dyDescent="0.2">
      <c r="A44" s="94"/>
      <c r="B44" s="54" t="str">
        <f>IF(A38&lt;&gt;"","Personne Ressource :","")</f>
        <v/>
      </c>
      <c r="C44" s="97"/>
      <c r="D44" s="49" t="str">
        <f>IF(C38&lt;&gt;"","Heures travaillées","")</f>
        <v/>
      </c>
      <c r="E44" s="56" t="str">
        <f>IF(C38&lt;&gt;"","Heures Restantes","")</f>
        <v/>
      </c>
      <c r="F44" s="97"/>
      <c r="G44" s="49" t="str">
        <f>IF(F38&lt;&gt;"","Heures travaillées","")</f>
        <v/>
      </c>
      <c r="H44" s="56" t="str">
        <f>IF(F38&lt;&gt;"","Heures Restantes","")</f>
        <v/>
      </c>
      <c r="I44" s="97"/>
      <c r="J44" s="49" t="str">
        <f>IF(I38&lt;&gt;"","Heures travaillées","")</f>
        <v/>
      </c>
      <c r="K44" s="56" t="str">
        <f>IF(I38&lt;&gt;"","Heures Restantes","")</f>
        <v/>
      </c>
    </row>
    <row r="45" spans="1:11" ht="16.5" customHeight="1" x14ac:dyDescent="0.2">
      <c r="A45" s="94"/>
      <c r="B45" s="52" t="str">
        <f>IF(A38&lt;&gt;"",VLOOKUP(A38,Partenaires!$B$3:$U$19,9,FALSE),"")</f>
        <v/>
      </c>
      <c r="C45" s="97"/>
      <c r="D45" s="43" t="str">
        <f>IF(C38&lt;&gt;"",VLOOKUP(C38,'Suivi Contrats'!$A$2:$J$22,6,FALSE),"")</f>
        <v/>
      </c>
      <c r="E45" s="44" t="str">
        <f>IF(C38&lt;&gt;"",VLOOKUP(C38,'Suivi Contrats'!$A$2:$J$22,7,FALSE),"")</f>
        <v/>
      </c>
      <c r="F45" s="97"/>
      <c r="G45" s="43" t="str">
        <f>IF(F38&lt;&gt;"",VLOOKUP(F38,'Suivi Contrats'!$A$2:$J$22,6,FALSE),"")</f>
        <v/>
      </c>
      <c r="H45" s="44" t="str">
        <f>IF(F38&lt;&gt;"",VLOOKUP(F38,'Suivi Contrats'!$A$2:$J$22,7,FALSE),"")</f>
        <v/>
      </c>
      <c r="I45" s="97"/>
      <c r="J45" s="43" t="str">
        <f>IF(I38&lt;&gt;"",VLOOKUP(I38,'Suivi Contrats'!$A$2:$J$22,6,FALSE),"")</f>
        <v/>
      </c>
      <c r="K45" s="44" t="str">
        <f>IF(I38&lt;&gt;"",VLOOKUP(I38,'Suivi Contrats'!$A$2:$J$22,7,FALSE),"")</f>
        <v/>
      </c>
    </row>
    <row r="46" spans="1:11" ht="16.5" customHeight="1" x14ac:dyDescent="0.2">
      <c r="A46" s="94"/>
      <c r="B46" s="52" t="str">
        <f>IF(A38&lt;&gt;"",VLOOKUP(A38,Partenaires!$B$3:$U$19,10,FALSE),"")</f>
        <v/>
      </c>
      <c r="C46" s="97"/>
      <c r="D46" s="46" t="str">
        <f>IF(C38&lt;&gt;"",".","")</f>
        <v/>
      </c>
      <c r="E46" s="57" t="str">
        <f>IF(C38&lt;&gt;"",".","")</f>
        <v/>
      </c>
      <c r="F46" s="97"/>
      <c r="G46" s="46" t="str">
        <f>IF(F38&lt;&gt;"",".","")</f>
        <v/>
      </c>
      <c r="H46" s="57" t="str">
        <f>IF(F38&lt;&gt;"",".","")</f>
        <v/>
      </c>
      <c r="I46" s="97"/>
      <c r="J46" s="46" t="str">
        <f>IF(I38&lt;&gt;"",".","")</f>
        <v/>
      </c>
      <c r="K46" s="57" t="str">
        <f>IF(I38&lt;&gt;"",".","")</f>
        <v/>
      </c>
    </row>
    <row r="47" spans="1:11" ht="16.5" customHeight="1" thickBot="1" x14ac:dyDescent="0.25">
      <c r="A47" s="83" t="str">
        <f>IF(A38&lt;&gt;"",(VLOOKUP(A38,'Suivi objectifs'!$A$4:$F$99,7,FALSE)),"")</f>
        <v/>
      </c>
      <c r="B47" s="55" t="str">
        <f>IF(A38&lt;&gt;"",VLOOKUP(A38,Partenaires!$B$3:$U$19,11,FALSE),"")</f>
        <v/>
      </c>
      <c r="C47" s="98"/>
      <c r="D47" s="46" t="str">
        <f>IF(C38&lt;&gt;"",".","")</f>
        <v/>
      </c>
      <c r="E47" s="57" t="str">
        <f>IF(C38&lt;&gt;"",".","")</f>
        <v/>
      </c>
      <c r="F47" s="98"/>
      <c r="G47" s="46" t="str">
        <f>IF(F38&lt;&gt;"",".","")</f>
        <v/>
      </c>
      <c r="H47" s="57" t="str">
        <f>IF(F38&lt;&gt;"",".","")</f>
        <v/>
      </c>
      <c r="I47" s="98"/>
      <c r="J47" s="46" t="str">
        <f>IF(I38&lt;&gt;"",".","")</f>
        <v/>
      </c>
      <c r="K47" s="57" t="str">
        <f>IF(I38&lt;&gt;"",".","")</f>
        <v/>
      </c>
    </row>
    <row r="48" spans="1:11" ht="16.5" customHeight="1" x14ac:dyDescent="0.2">
      <c r="A48" s="93"/>
      <c r="B48" s="51" t="str">
        <f>IF(A48&lt;&gt;"",VLOOKUP(A48,Partenaires!$B$3:$U$19,2,FALSE),"")</f>
        <v/>
      </c>
      <c r="C48" s="95"/>
      <c r="D48" s="41" t="str">
        <f>IF(C48&lt;&gt;"","Horaire :","")</f>
        <v/>
      </c>
      <c r="E48" s="42" t="str">
        <f>IF(C48&lt;&gt;"",VLOOKUP(C48,Animateurs!$A$3:$J$20,6,FALSE),"")</f>
        <v/>
      </c>
      <c r="F48" s="103"/>
      <c r="G48" s="41" t="str">
        <f>IF(F48&lt;&gt;"","Horaire :","")</f>
        <v/>
      </c>
      <c r="H48" s="42" t="str">
        <f>IF(F48&lt;&gt;"",VLOOKUP(F48,Animateurs!$A$3:$J$20,6,FALSE),"")</f>
        <v/>
      </c>
      <c r="I48" s="103"/>
      <c r="J48" s="41" t="str">
        <f>IF(I48&lt;&gt;"","Horaire :","")</f>
        <v/>
      </c>
      <c r="K48" s="42" t="str">
        <f>IF(I48&lt;&gt;"",VLOOKUP(I48,Animateurs!$A$3:$J$20,6,FALSE),"")</f>
        <v/>
      </c>
    </row>
    <row r="49" spans="1:11" ht="16.5" customHeight="1" thickBot="1" x14ac:dyDescent="0.25">
      <c r="A49" s="94"/>
      <c r="B49" s="52" t="str">
        <f>IF(A48&lt;&gt;"",VLOOKUP(A48,Partenaires!$B$3:$U$19,3,FALSE),"")</f>
        <v/>
      </c>
      <c r="C49" s="96"/>
      <c r="D49" s="43" t="str">
        <f>IF(C48&lt;&gt;"","Téléphone :","")</f>
        <v/>
      </c>
      <c r="E49" s="44" t="str">
        <f>IF(C48&lt;&gt;"",VLOOKUP(C48,Animateurs!$A$3:$J$20,3,FALSE),"")</f>
        <v/>
      </c>
      <c r="F49" s="104"/>
      <c r="G49" s="43" t="str">
        <f>IF(F48&lt;&gt;"","Téléphone :","")</f>
        <v/>
      </c>
      <c r="H49" s="44" t="str">
        <f>IF(F48&lt;&gt;"",VLOOKUP(F48,Animateurs!$A$3:$J$20,3,FALSE),"")</f>
        <v/>
      </c>
      <c r="I49" s="104"/>
      <c r="J49" s="43" t="str">
        <f>IF(I48&lt;&gt;"","Téléphone :","")</f>
        <v/>
      </c>
      <c r="K49" s="44" t="str">
        <f>IF(I48&lt;&gt;"",VLOOKUP(I48,Animateurs!$A$3:$J$20,3,FALSE),"")</f>
        <v/>
      </c>
    </row>
    <row r="50" spans="1:11" ht="16.5" customHeight="1" x14ac:dyDescent="0.2">
      <c r="A50" s="94"/>
      <c r="B50" s="52" t="str">
        <f>IF(A48&lt;&gt;"",VLOOKUP(A48,Partenaires!$B$3:$U$19,5,FALSE),"")</f>
        <v/>
      </c>
      <c r="C50" s="97" t="str">
        <f>IF(C48&lt;&gt;"",".","")</f>
        <v/>
      </c>
      <c r="D50" s="43" t="str">
        <f>IF(C48&lt;&gt;"","Courriel :","")</f>
        <v/>
      </c>
      <c r="E50" s="44" t="str">
        <f>IF(C48&lt;&gt;"",VLOOKUP(C48,Animateurs!$A$3:$J$20,4,FALSE),"")</f>
        <v/>
      </c>
      <c r="F50" s="105" t="str">
        <f>IF(F48&lt;&gt;"",".","")</f>
        <v/>
      </c>
      <c r="G50" s="43" t="str">
        <f>IF(F48&lt;&gt;"","Courriel :","")</f>
        <v/>
      </c>
      <c r="H50" s="44" t="str">
        <f>IF(F48&lt;&gt;"",VLOOKUP(F48,Animateurs!$A$3:$J$20,4,FALSE),"")</f>
        <v/>
      </c>
      <c r="I50" s="105" t="str">
        <f>IF(I48&lt;&gt;"",".","")</f>
        <v/>
      </c>
      <c r="J50" s="43" t="str">
        <f>IF(I48&lt;&gt;"","Courriel :","")</f>
        <v/>
      </c>
      <c r="K50" s="44" t="str">
        <f>IF(I48&lt;&gt;"",VLOOKUP(I48,Animateurs!$A$3:$J$20,4,FALSE),"")</f>
        <v/>
      </c>
    </row>
    <row r="51" spans="1:11" ht="16.5" customHeight="1" x14ac:dyDescent="0.2">
      <c r="A51" s="94"/>
      <c r="B51" s="52" t="str">
        <f>IF(A48&lt;&gt;"",VLOOKUP(A48,Partenaires!$B$3:$U$19,6,FALSE),"")</f>
        <v/>
      </c>
      <c r="C51" s="97"/>
      <c r="D51" s="43" t="str">
        <f>IF(C48&lt;&gt;"","Heures au contrat :","")</f>
        <v/>
      </c>
      <c r="E51" s="44" t="str">
        <f>IF(C48&lt;&gt;"",VLOOKUP(C48,'Suivi Contrats'!$A$2:$J$22,2,FALSE),"")</f>
        <v/>
      </c>
      <c r="F51" s="105"/>
      <c r="G51" s="43" t="str">
        <f>IF(F48&lt;&gt;"","Heures au contrat :","")</f>
        <v/>
      </c>
      <c r="H51" s="44" t="str">
        <f>IF(F48&lt;&gt;"",VLOOKUP(F48,'Suivi Contrats'!$A$2:$J$22,2,FALSE),"")</f>
        <v/>
      </c>
      <c r="I51" s="105"/>
      <c r="J51" s="43" t="str">
        <f>IF(I48&lt;&gt;"","Heures au contrat :","")</f>
        <v/>
      </c>
      <c r="K51" s="44" t="str">
        <f>IF(I48&lt;&gt;"",VLOOKUP(I48,'Suivi Contrats'!$A$2:$J$22,2,FALSE),"")</f>
        <v/>
      </c>
    </row>
    <row r="52" spans="1:11" ht="16.5" customHeight="1" x14ac:dyDescent="0.2">
      <c r="A52" s="94"/>
      <c r="B52" s="52" t="str">
        <f>IF(A48&lt;&gt;"",VLOOKUP(A48,Partenaires!$B$3:$U$19,7,FALSE),"")</f>
        <v/>
      </c>
      <c r="C52" s="97"/>
      <c r="D52" s="43" t="str">
        <f>IF(C48&lt;&gt;"","Date d'embauche :","")</f>
        <v/>
      </c>
      <c r="E52" s="45" t="str">
        <f>IF(C48&lt;&gt;"",VLOOKUP(C48,Animateurs!$A$3:$J$20,7,FALSE),"")</f>
        <v/>
      </c>
      <c r="F52" s="105"/>
      <c r="G52" s="43" t="str">
        <f>IF(F48&lt;&gt;"","Date d'embauche :","")</f>
        <v/>
      </c>
      <c r="H52" s="45" t="str">
        <f>IF(F48&lt;&gt;"",VLOOKUP(F48,Animateurs!$A$3:$J$20,7,FALSE),"")</f>
        <v/>
      </c>
      <c r="I52" s="105"/>
      <c r="J52" s="43" t="str">
        <f>IF(I48&lt;&gt;"","Date d'embauche :","")</f>
        <v/>
      </c>
      <c r="K52" s="45" t="str">
        <f>IF(I48&lt;&gt;"",VLOOKUP(I48,Animateurs!$A$3:$J$20,7,FALSE),"")</f>
        <v/>
      </c>
    </row>
    <row r="53" spans="1:11" ht="16.5" customHeight="1" x14ac:dyDescent="0.2">
      <c r="A53" s="94"/>
      <c r="B53" s="53" t="str">
        <f>IF(A48&lt;&gt;"",".","")</f>
        <v/>
      </c>
      <c r="C53" s="97"/>
      <c r="D53" s="43" t="str">
        <f>IF(C48&lt;&gt;"","Date de fin :","")</f>
        <v/>
      </c>
      <c r="E53" s="45" t="str">
        <f>IF(C48&lt;&gt;"",VLOOKUP(C48,'Suivi Contrats'!$A$2:$J$22,10,FALSE),"")</f>
        <v/>
      </c>
      <c r="F53" s="105"/>
      <c r="G53" s="43" t="str">
        <f>IF(F48&lt;&gt;"","Date de fin :","")</f>
        <v/>
      </c>
      <c r="H53" s="45" t="str">
        <f>IF(F48&lt;&gt;"",VLOOKUP(F48,'Suivi Contrats'!$A$2:$J$22,10,FALSE),"")</f>
        <v/>
      </c>
      <c r="I53" s="105"/>
      <c r="J53" s="43" t="str">
        <f>IF(I48&lt;&gt;"","Date de fin :","")</f>
        <v/>
      </c>
      <c r="K53" s="45" t="str">
        <f>IF(I48&lt;&gt;"",VLOOKUP(I48,'Suivi Contrats'!$A$2:$J$22,10,FALSE),"")</f>
        <v/>
      </c>
    </row>
    <row r="54" spans="1:11" ht="16.5" customHeight="1" x14ac:dyDescent="0.2">
      <c r="A54" s="94"/>
      <c r="B54" s="54" t="str">
        <f>IF(A48&lt;&gt;"","Personne Ressource :","")</f>
        <v/>
      </c>
      <c r="C54" s="97"/>
      <c r="D54" s="49" t="str">
        <f>IF(C48&lt;&gt;"","Heures travaillées","")</f>
        <v/>
      </c>
      <c r="E54" s="56" t="str">
        <f>IF(C48&lt;&gt;"","Heures Restantes","")</f>
        <v/>
      </c>
      <c r="F54" s="105"/>
      <c r="G54" s="49" t="str">
        <f>IF(F48&lt;&gt;"","Heures travaillées","")</f>
        <v/>
      </c>
      <c r="H54" s="56" t="str">
        <f>IF(F48&lt;&gt;"","Heures Restantes","")</f>
        <v/>
      </c>
      <c r="I54" s="105"/>
      <c r="J54" s="49" t="str">
        <f>IF(I48&lt;&gt;"","Heures travaillées","")</f>
        <v/>
      </c>
      <c r="K54" s="56" t="str">
        <f>IF(I48&lt;&gt;"","Heures Restantes","")</f>
        <v/>
      </c>
    </row>
    <row r="55" spans="1:11" ht="16.5" customHeight="1" x14ac:dyDescent="0.2">
      <c r="A55" s="94"/>
      <c r="B55" s="52" t="str">
        <f>IF(A48&lt;&gt;"",VLOOKUP(A48,Partenaires!$B$3:$U$19,9,FALSE),"")</f>
        <v/>
      </c>
      <c r="C55" s="97"/>
      <c r="D55" s="43" t="str">
        <f>IF(C48&lt;&gt;"",VLOOKUP(C48,'Suivi Contrats'!$A$2:$J$22,6,FALSE),"")</f>
        <v/>
      </c>
      <c r="E55" s="44" t="str">
        <f>IF(C48&lt;&gt;"",VLOOKUP(C48,'Suivi Contrats'!$A$2:$J$22,7,FALSE),"")</f>
        <v/>
      </c>
      <c r="F55" s="105"/>
      <c r="G55" s="43" t="str">
        <f>IF(F48&lt;&gt;"",VLOOKUP(F48,'Suivi Contrats'!$A$2:$J$22,6,FALSE),"")</f>
        <v/>
      </c>
      <c r="H55" s="44" t="str">
        <f>IF(F48&lt;&gt;"",VLOOKUP(F48,'Suivi Contrats'!$A$2:$J$22,7,FALSE),"")</f>
        <v/>
      </c>
      <c r="I55" s="105"/>
      <c r="J55" s="43" t="str">
        <f>IF(I48&lt;&gt;"",VLOOKUP(I48,'Suivi Contrats'!$A$2:$J$22,6,FALSE),"")</f>
        <v/>
      </c>
      <c r="K55" s="44" t="str">
        <f>IF(I48&lt;&gt;"",VLOOKUP(I48,'Suivi Contrats'!$A$2:$J$22,7,FALSE),"")</f>
        <v/>
      </c>
    </row>
    <row r="56" spans="1:11" ht="16.5" customHeight="1" x14ac:dyDescent="0.2">
      <c r="A56" s="94"/>
      <c r="B56" s="52" t="str">
        <f>IF(A48&lt;&gt;"",VLOOKUP(A48,Partenaires!$B$3:$U$19,10,FALSE),"")</f>
        <v/>
      </c>
      <c r="C56" s="97"/>
      <c r="D56" s="46" t="str">
        <f>IF(C48&lt;&gt;"",".","")</f>
        <v/>
      </c>
      <c r="E56" s="57" t="str">
        <f>IF(C48&lt;&gt;"",".","")</f>
        <v/>
      </c>
      <c r="F56" s="105"/>
      <c r="G56" s="46" t="str">
        <f>IF(F48&lt;&gt;"",".","")</f>
        <v/>
      </c>
      <c r="H56" s="57" t="str">
        <f>IF(F48&lt;&gt;"",".","")</f>
        <v/>
      </c>
      <c r="I56" s="105"/>
      <c r="J56" s="46" t="str">
        <f>IF(I48&lt;&gt;"",".","")</f>
        <v/>
      </c>
      <c r="K56" s="57" t="str">
        <f>IF(I48&lt;&gt;"",".","")</f>
        <v/>
      </c>
    </row>
    <row r="57" spans="1:11" ht="16.5" customHeight="1" thickBot="1" x14ac:dyDescent="0.25">
      <c r="A57" s="83" t="str">
        <f>IF(A48&lt;&gt;"",(VLOOKUP(A48,'Suivi objectifs'!$A$4:$F$99,7,FALSE)),"")</f>
        <v/>
      </c>
      <c r="B57" s="55" t="str">
        <f>IF(A48&lt;&gt;"",VLOOKUP(A48,Partenaires!$B$3:$U$19,11,FALSE),"")</f>
        <v/>
      </c>
      <c r="C57" s="98"/>
      <c r="D57" s="46" t="str">
        <f>IF(C48&lt;&gt;"",".","")</f>
        <v/>
      </c>
      <c r="E57" s="57" t="str">
        <f>IF(C48&lt;&gt;"",".","")</f>
        <v/>
      </c>
      <c r="F57" s="106"/>
      <c r="G57" s="46" t="str">
        <f>IF(F48&lt;&gt;"",".","")</f>
        <v/>
      </c>
      <c r="H57" s="57" t="str">
        <f>IF(F48&lt;&gt;"",".","")</f>
        <v/>
      </c>
      <c r="I57" s="106"/>
      <c r="J57" s="46" t="str">
        <f>IF(I48&lt;&gt;"",".","")</f>
        <v/>
      </c>
      <c r="K57" s="57" t="str">
        <f>IF(I48&lt;&gt;"",".","")</f>
        <v/>
      </c>
    </row>
    <row r="58" spans="1:11" ht="16.5" customHeight="1" x14ac:dyDescent="0.2">
      <c r="A58" s="93"/>
      <c r="B58" s="51" t="str">
        <f>IF(A58&lt;&gt;"",VLOOKUP(A58,Partenaires!$B$3:$U$19,2,FALSE),"")</f>
        <v/>
      </c>
      <c r="C58" s="95"/>
      <c r="D58" s="41" t="str">
        <f>IF(C58&lt;&gt;"","Horaire :","")</f>
        <v/>
      </c>
      <c r="E58" s="42" t="str">
        <f>IF(C58&lt;&gt;"",VLOOKUP(C58,Animateurs!$A$3:$J$20,6,FALSE),"")</f>
        <v/>
      </c>
      <c r="F58" s="107"/>
      <c r="G58" s="41" t="str">
        <f>IF(F58&lt;&gt;"","Horaire :","")</f>
        <v/>
      </c>
      <c r="H58" s="42" t="str">
        <f>IF(F58&lt;&gt;"",VLOOKUP(F58,Animateurs!$A$3:$J$20,6,FALSE),"")</f>
        <v/>
      </c>
      <c r="I58" s="107"/>
      <c r="J58" s="41" t="str">
        <f>IF(I58&lt;&gt;"","Horaire :","")</f>
        <v/>
      </c>
      <c r="K58" s="42" t="str">
        <f>IF(I58&lt;&gt;"",VLOOKUP(I58,Animateurs!$A$3:$J$20,6,FALSE),"")</f>
        <v/>
      </c>
    </row>
    <row r="59" spans="1:11" ht="16.5" customHeight="1" thickBot="1" x14ac:dyDescent="0.25">
      <c r="A59" s="94"/>
      <c r="B59" s="52" t="str">
        <f>IF(A58&lt;&gt;"",VLOOKUP(A58,Partenaires!$B$3:$U$19,3,FALSE),"")</f>
        <v/>
      </c>
      <c r="C59" s="96"/>
      <c r="D59" s="43" t="str">
        <f>IF(C58&lt;&gt;"","Téléphone :","")</f>
        <v/>
      </c>
      <c r="E59" s="44" t="str">
        <f>IF(C58&lt;&gt;"",VLOOKUP(C58,Animateurs!$A$3:$J$20,3,FALSE),"")</f>
        <v/>
      </c>
      <c r="F59" s="108"/>
      <c r="G59" s="43" t="str">
        <f>IF(F58&lt;&gt;"","Téléphone :","")</f>
        <v/>
      </c>
      <c r="H59" s="44" t="str">
        <f>IF(F58&lt;&gt;"",VLOOKUP(F58,Animateurs!$A$3:$J$20,3,FALSE),"")</f>
        <v/>
      </c>
      <c r="I59" s="108"/>
      <c r="J59" s="43" t="str">
        <f>IF(I58&lt;&gt;"","Téléphone :","")</f>
        <v/>
      </c>
      <c r="K59" s="44" t="str">
        <f>IF(I58&lt;&gt;"",VLOOKUP(I58,Animateurs!$A$3:$J$20,3,FALSE),"")</f>
        <v/>
      </c>
    </row>
    <row r="60" spans="1:11" ht="16.5" customHeight="1" x14ac:dyDescent="0.2">
      <c r="A60" s="94"/>
      <c r="B60" s="52" t="str">
        <f>IF(A58&lt;&gt;"",VLOOKUP(A58,Partenaires!$B$3:$U$19,5,FALSE),"")</f>
        <v/>
      </c>
      <c r="C60" s="97" t="str">
        <f>IF(C58&lt;&gt;"",".","")</f>
        <v/>
      </c>
      <c r="D60" s="43" t="str">
        <f>IF(C58&lt;&gt;"","Courriel :","")</f>
        <v/>
      </c>
      <c r="E60" s="44" t="str">
        <f>IF(C58&lt;&gt;"",VLOOKUP(C58,Animateurs!$A$3:$J$20,4,FALSE),"")</f>
        <v/>
      </c>
      <c r="F60" s="105" t="str">
        <f>IF(F58&lt;&gt;"",".","")</f>
        <v/>
      </c>
      <c r="G60" s="43" t="str">
        <f>IF(F58&lt;&gt;"","Courriel :","")</f>
        <v/>
      </c>
      <c r="H60" s="44" t="str">
        <f>IF(F58&lt;&gt;"",VLOOKUP(F58,Animateurs!$A$3:$J$20,4,FALSE),"")</f>
        <v/>
      </c>
      <c r="I60" s="105" t="str">
        <f>IF(I58&lt;&gt;"",".","")</f>
        <v/>
      </c>
      <c r="J60" s="43" t="str">
        <f>IF(I58&lt;&gt;"","Courriel :","")</f>
        <v/>
      </c>
      <c r="K60" s="44" t="str">
        <f>IF(I58&lt;&gt;"",VLOOKUP(I58,Animateurs!$A$3:$J$20,4,FALSE),"")</f>
        <v/>
      </c>
    </row>
    <row r="61" spans="1:11" ht="16.5" customHeight="1" x14ac:dyDescent="0.2">
      <c r="A61" s="94"/>
      <c r="B61" s="52" t="str">
        <f>IF(A58&lt;&gt;"",VLOOKUP(A58,Partenaires!$B$3:$U$19,6,FALSE),"")</f>
        <v/>
      </c>
      <c r="C61" s="97"/>
      <c r="D61" s="43" t="str">
        <f>IF(C58&lt;&gt;"","Heures au contrat :","")</f>
        <v/>
      </c>
      <c r="E61" s="44" t="str">
        <f>IF(C58&lt;&gt;"",VLOOKUP(C58,'Suivi Contrats'!$A$2:$J$22,2,FALSE),"")</f>
        <v/>
      </c>
      <c r="F61" s="105"/>
      <c r="G61" s="43" t="str">
        <f>IF(F58&lt;&gt;"","Heures au contrat :","")</f>
        <v/>
      </c>
      <c r="H61" s="44" t="str">
        <f>IF(F58&lt;&gt;"",VLOOKUP(F58,'Suivi Contrats'!$A$2:$J$22,2,FALSE),"")</f>
        <v/>
      </c>
      <c r="I61" s="105"/>
      <c r="J61" s="43" t="str">
        <f>IF(I58&lt;&gt;"","Heures au contrat :","")</f>
        <v/>
      </c>
      <c r="K61" s="44" t="str">
        <f>IF(I58&lt;&gt;"",VLOOKUP(I58,'Suivi Contrats'!$A$2:$J$22,2,FALSE),"")</f>
        <v/>
      </c>
    </row>
    <row r="62" spans="1:11" ht="16.5" customHeight="1" x14ac:dyDescent="0.2">
      <c r="A62" s="94"/>
      <c r="B62" s="52" t="str">
        <f>IF(A58&lt;&gt;"",VLOOKUP(A58,Partenaires!$B$3:$U$19,7,FALSE),"")</f>
        <v/>
      </c>
      <c r="C62" s="97"/>
      <c r="D62" s="43" t="str">
        <f>IF(C58&lt;&gt;"","Date d'embauche :","")</f>
        <v/>
      </c>
      <c r="E62" s="45" t="str">
        <f>IF(C58&lt;&gt;"",VLOOKUP(C58,Animateurs!$A$3:$J$20,7,FALSE),"")</f>
        <v/>
      </c>
      <c r="F62" s="105"/>
      <c r="G62" s="43" t="str">
        <f>IF(F58&lt;&gt;"","Date d'embauche :","")</f>
        <v/>
      </c>
      <c r="H62" s="45" t="str">
        <f>IF(F58&lt;&gt;"",VLOOKUP(F58,Animateurs!$A$3:$J$20,7,FALSE),"")</f>
        <v/>
      </c>
      <c r="I62" s="105"/>
      <c r="J62" s="43" t="str">
        <f>IF(I58&lt;&gt;"","Date d'embauche :","")</f>
        <v/>
      </c>
      <c r="K62" s="45" t="str">
        <f>IF(I58&lt;&gt;"",VLOOKUP(I58,Animateurs!$A$3:$J$20,7,FALSE),"")</f>
        <v/>
      </c>
    </row>
    <row r="63" spans="1:11" ht="16.5" customHeight="1" x14ac:dyDescent="0.2">
      <c r="A63" s="94"/>
      <c r="B63" s="53" t="str">
        <f>IF(A58&lt;&gt;"",".","")</f>
        <v/>
      </c>
      <c r="C63" s="97"/>
      <c r="D63" s="43" t="str">
        <f>IF(C58&lt;&gt;"","Date de fin :","")</f>
        <v/>
      </c>
      <c r="E63" s="45" t="str">
        <f>IF(C58&lt;&gt;"",VLOOKUP(C58,'Suivi Contrats'!$A$2:$J$22,10,FALSE),"")</f>
        <v/>
      </c>
      <c r="F63" s="105"/>
      <c r="G63" s="43" t="str">
        <f>IF(F58&lt;&gt;"","Date de fin :","")</f>
        <v/>
      </c>
      <c r="H63" s="45" t="str">
        <f>IF(F58&lt;&gt;"",VLOOKUP(F58,'Suivi Contrats'!$A$2:$J$22,10,FALSE),"")</f>
        <v/>
      </c>
      <c r="I63" s="105"/>
      <c r="J63" s="43" t="str">
        <f>IF(I58&lt;&gt;"","Date de fin :","")</f>
        <v/>
      </c>
      <c r="K63" s="45" t="str">
        <f>IF(I58&lt;&gt;"",VLOOKUP(I58,'Suivi Contrats'!$A$2:$J$22,10,FALSE),"")</f>
        <v/>
      </c>
    </row>
    <row r="64" spans="1:11" ht="16.5" customHeight="1" x14ac:dyDescent="0.2">
      <c r="A64" s="94"/>
      <c r="B64" s="54" t="str">
        <f>IF(A58&lt;&gt;"","Personne Ressource :","")</f>
        <v/>
      </c>
      <c r="C64" s="97"/>
      <c r="D64" s="49" t="str">
        <f>IF(C58&lt;&gt;"","Heures travaillées","")</f>
        <v/>
      </c>
      <c r="E64" s="56" t="str">
        <f>IF(C58&lt;&gt;"","Heures Restantes","")</f>
        <v/>
      </c>
      <c r="F64" s="105"/>
      <c r="G64" s="49" t="str">
        <f>IF(F58&lt;&gt;"","Heures travaillées","")</f>
        <v/>
      </c>
      <c r="H64" s="56" t="str">
        <f>IF(F58&lt;&gt;"","Heures Restantes","")</f>
        <v/>
      </c>
      <c r="I64" s="105"/>
      <c r="J64" s="49" t="str">
        <f>IF(I58&lt;&gt;"","Heures travaillées","")</f>
        <v/>
      </c>
      <c r="K64" s="56" t="str">
        <f>IF(I58&lt;&gt;"","Heures Restantes","")</f>
        <v/>
      </c>
    </row>
    <row r="65" spans="1:11" ht="16.5" customHeight="1" x14ac:dyDescent="0.2">
      <c r="A65" s="94"/>
      <c r="B65" s="52" t="str">
        <f>IF(A58&lt;&gt;"",VLOOKUP(A58,Partenaires!$B$3:$U$19,9,FALSE),"")</f>
        <v/>
      </c>
      <c r="C65" s="97"/>
      <c r="D65" s="43" t="str">
        <f>IF(C58&lt;&gt;"",VLOOKUP(C58,'Suivi Contrats'!$A$2:$J$22,6,FALSE),"")</f>
        <v/>
      </c>
      <c r="E65" s="44" t="str">
        <f>IF(C58&lt;&gt;"",VLOOKUP(C58,'Suivi Contrats'!$A$2:$J$22,7,FALSE),"")</f>
        <v/>
      </c>
      <c r="F65" s="105"/>
      <c r="G65" s="43" t="str">
        <f>IF(F58&lt;&gt;"",VLOOKUP(F58,'Suivi Contrats'!$A$2:$J$22,6,FALSE),"")</f>
        <v/>
      </c>
      <c r="H65" s="44" t="str">
        <f>IF(F58&lt;&gt;"",VLOOKUP(F58,'Suivi Contrats'!$A$2:$J$22,7,FALSE),"")</f>
        <v/>
      </c>
      <c r="I65" s="105"/>
      <c r="J65" s="43" t="str">
        <f>IF(I58&lt;&gt;"",VLOOKUP(I58,'Suivi Contrats'!$A$2:$J$22,6,FALSE),"")</f>
        <v/>
      </c>
      <c r="K65" s="44" t="str">
        <f>IF(I58&lt;&gt;"",VLOOKUP(I58,'Suivi Contrats'!$A$2:$J$22,7,FALSE),"")</f>
        <v/>
      </c>
    </row>
    <row r="66" spans="1:11" ht="16.5" customHeight="1" x14ac:dyDescent="0.2">
      <c r="A66" s="94"/>
      <c r="B66" s="52" t="str">
        <f>IF(A58&lt;&gt;"",VLOOKUP(A58,Partenaires!$B$3:$U$19,10,FALSE),"")</f>
        <v/>
      </c>
      <c r="C66" s="97"/>
      <c r="D66" s="46" t="str">
        <f>IF(C58&lt;&gt;"",".","")</f>
        <v/>
      </c>
      <c r="E66" s="57" t="str">
        <f>IF(C58&lt;&gt;"",".","")</f>
        <v/>
      </c>
      <c r="F66" s="105"/>
      <c r="G66" s="46" t="str">
        <f>IF(F58&lt;&gt;"",".","")</f>
        <v/>
      </c>
      <c r="H66" s="57" t="str">
        <f>IF(F58&lt;&gt;"",".","")</f>
        <v/>
      </c>
      <c r="I66" s="105"/>
      <c r="J66" s="46" t="str">
        <f>IF(I58&lt;&gt;"",".","")</f>
        <v/>
      </c>
      <c r="K66" s="57" t="str">
        <f>IF(I58&lt;&gt;"",".","")</f>
        <v/>
      </c>
    </row>
    <row r="67" spans="1:11" ht="16.5" customHeight="1" thickBot="1" x14ac:dyDescent="0.25">
      <c r="A67" s="83" t="str">
        <f>IF(A58&lt;&gt;"",(VLOOKUP(A58,'Suivi objectifs'!$A$4:$F$99,7,FALSE)),"")</f>
        <v/>
      </c>
      <c r="B67" s="55" t="str">
        <f>IF(A58&lt;&gt;"",VLOOKUP(A58,Partenaires!$B$3:$U$19,11,FALSE),"")</f>
        <v/>
      </c>
      <c r="C67" s="98"/>
      <c r="D67" s="46" t="str">
        <f>IF(C58&lt;&gt;"",".","")</f>
        <v/>
      </c>
      <c r="E67" s="57" t="str">
        <f>IF(C58&lt;&gt;"",".","")</f>
        <v/>
      </c>
      <c r="F67" s="106"/>
      <c r="G67" s="46" t="str">
        <f>IF(F58&lt;&gt;"",".","")</f>
        <v/>
      </c>
      <c r="H67" s="57" t="str">
        <f>IF(F58&lt;&gt;"",".","")</f>
        <v/>
      </c>
      <c r="I67" s="106"/>
      <c r="J67" s="46" t="str">
        <f>IF(I58&lt;&gt;"",".","")</f>
        <v/>
      </c>
      <c r="K67" s="57" t="str">
        <f>IF(I58&lt;&gt;"",".","")</f>
        <v/>
      </c>
    </row>
    <row r="68" spans="1:11" ht="16.5" customHeight="1" x14ac:dyDescent="0.2">
      <c r="A68" s="93"/>
      <c r="B68" s="51" t="str">
        <f>IF(A68&lt;&gt;"",VLOOKUP(A68,Partenaires!$B$3:$U$19,2,FALSE),"")</f>
        <v/>
      </c>
      <c r="C68" s="95"/>
      <c r="D68" s="41" t="str">
        <f>IF(C68&lt;&gt;"","Horaire :","")</f>
        <v/>
      </c>
      <c r="E68" s="42" t="str">
        <f>IF(C68&lt;&gt;"",VLOOKUP(C68,Animateurs!$A$3:$J$20,6,FALSE),"")</f>
        <v/>
      </c>
      <c r="F68" s="95"/>
      <c r="G68" s="41" t="str">
        <f>IF(F68&lt;&gt;"","Horaire :","")</f>
        <v/>
      </c>
      <c r="H68" s="42" t="str">
        <f>IF(F68&lt;&gt;"",VLOOKUP(F68,Animateurs!$A$3:$J$20,6,FALSE),"")</f>
        <v/>
      </c>
      <c r="I68" s="95"/>
      <c r="J68" s="41" t="str">
        <f>IF(I68&lt;&gt;"","Horaire :","")</f>
        <v/>
      </c>
      <c r="K68" s="42" t="str">
        <f>IF(I68&lt;&gt;"",VLOOKUP(I68,Animateurs!$A$3:$J$20,6,FALSE),"")</f>
        <v/>
      </c>
    </row>
    <row r="69" spans="1:11" ht="16.5" customHeight="1" thickBot="1" x14ac:dyDescent="0.25">
      <c r="A69" s="94"/>
      <c r="B69" s="52" t="str">
        <f>IF(A68&lt;&gt;"",VLOOKUP(A68,Partenaires!$B$3:$U$19,3,FALSE),"")</f>
        <v/>
      </c>
      <c r="C69" s="96"/>
      <c r="D69" s="43" t="str">
        <f>IF(C68&lt;&gt;"","Téléphone :","")</f>
        <v/>
      </c>
      <c r="E69" s="44" t="str">
        <f>IF(C68&lt;&gt;"",VLOOKUP(C68,Animateurs!$A$3:$J$20,3,FALSE),"")</f>
        <v/>
      </c>
      <c r="F69" s="96"/>
      <c r="G69" s="43" t="str">
        <f>IF(F68&lt;&gt;"","Téléphone :","")</f>
        <v/>
      </c>
      <c r="H69" s="44" t="str">
        <f>IF(F68&lt;&gt;"",VLOOKUP(F68,Animateurs!$A$3:$J$20,3,FALSE),"")</f>
        <v/>
      </c>
      <c r="I69" s="96"/>
      <c r="J69" s="43" t="str">
        <f>IF(I68&lt;&gt;"","Téléphone :","")</f>
        <v/>
      </c>
      <c r="K69" s="44" t="str">
        <f>IF(I68&lt;&gt;"",VLOOKUP(I68,Animateurs!$A$3:$J$20,3,FALSE),"")</f>
        <v/>
      </c>
    </row>
    <row r="70" spans="1:11" ht="16.5" customHeight="1" x14ac:dyDescent="0.2">
      <c r="A70" s="94"/>
      <c r="B70" s="52" t="str">
        <f>IF(A68&lt;&gt;"",VLOOKUP(A68,Partenaires!$B$3:$U$19,5,FALSE),"")</f>
        <v/>
      </c>
      <c r="C70" s="97" t="str">
        <f>IF(C68&lt;&gt;"",".","")</f>
        <v/>
      </c>
      <c r="D70" s="43" t="str">
        <f>IF(C68&lt;&gt;"","Courriel :","")</f>
        <v/>
      </c>
      <c r="E70" s="44" t="str">
        <f>IF(C68&lt;&gt;"",VLOOKUP(C68,Animateurs!$A$3:$J$20,4,FALSE),"")</f>
        <v/>
      </c>
      <c r="F70" s="97" t="str">
        <f>IF(F68&lt;&gt;"",".","")</f>
        <v/>
      </c>
      <c r="G70" s="43" t="str">
        <f>IF(F68&lt;&gt;"","Courriel :","")</f>
        <v/>
      </c>
      <c r="H70" s="44" t="str">
        <f>IF(F68&lt;&gt;"",VLOOKUP(F68,Animateurs!$A$3:$J$20,4,FALSE),"")</f>
        <v/>
      </c>
      <c r="I70" s="97" t="str">
        <f>IF(I68&lt;&gt;"",".","")</f>
        <v/>
      </c>
      <c r="J70" s="43" t="str">
        <f>IF(I68&lt;&gt;"","Courriel :","")</f>
        <v/>
      </c>
      <c r="K70" s="44" t="str">
        <f>IF(I68&lt;&gt;"",VLOOKUP(I68,Animateurs!$A$3:$J$20,4,FALSE),"")</f>
        <v/>
      </c>
    </row>
    <row r="71" spans="1:11" ht="16.5" customHeight="1" x14ac:dyDescent="0.2">
      <c r="A71" s="94"/>
      <c r="B71" s="52" t="str">
        <f>IF(A68&lt;&gt;"",VLOOKUP(A68,Partenaires!$B$3:$U$19,6,FALSE),"")</f>
        <v/>
      </c>
      <c r="C71" s="97"/>
      <c r="D71" s="43" t="str">
        <f>IF(C68&lt;&gt;"","Heures au contrat :","")</f>
        <v/>
      </c>
      <c r="E71" s="44" t="str">
        <f>IF(C68&lt;&gt;"",VLOOKUP(C68,'Suivi Contrats'!$A$2:$J$22,2,FALSE),"")</f>
        <v/>
      </c>
      <c r="F71" s="97"/>
      <c r="G71" s="43" t="str">
        <f>IF(F68&lt;&gt;"","Heures au contrat :","")</f>
        <v/>
      </c>
      <c r="H71" s="44" t="str">
        <f>IF(F68&lt;&gt;"",VLOOKUP(F68,'Suivi Contrats'!$A$2:$J$22,2,FALSE),"")</f>
        <v/>
      </c>
      <c r="I71" s="97"/>
      <c r="J71" s="43" t="str">
        <f>IF(I68&lt;&gt;"","Heures au contrat :","")</f>
        <v/>
      </c>
      <c r="K71" s="44" t="str">
        <f>IF(I68&lt;&gt;"",VLOOKUP(I68,'Suivi Contrats'!$A$2:$J$22,2,FALSE),"")</f>
        <v/>
      </c>
    </row>
    <row r="72" spans="1:11" ht="16.5" customHeight="1" x14ac:dyDescent="0.2">
      <c r="A72" s="94"/>
      <c r="B72" s="52" t="str">
        <f>IF(A68&lt;&gt;"",VLOOKUP(A68,Partenaires!$B$3:$U$19,7,FALSE),"")</f>
        <v/>
      </c>
      <c r="C72" s="97"/>
      <c r="D72" s="43" t="str">
        <f>IF(C68&lt;&gt;"","Date d'embauche :","")</f>
        <v/>
      </c>
      <c r="E72" s="45" t="str">
        <f>IF(C68&lt;&gt;"",VLOOKUP(C68,Animateurs!$A$3:$J$20,7,FALSE),"")</f>
        <v/>
      </c>
      <c r="F72" s="97"/>
      <c r="G72" s="43" t="str">
        <f>IF(F68&lt;&gt;"","Date d'embauche :","")</f>
        <v/>
      </c>
      <c r="H72" s="45" t="str">
        <f>IF(F68&lt;&gt;"",VLOOKUP(F68,Animateurs!$A$3:$J$20,7,FALSE),"")</f>
        <v/>
      </c>
      <c r="I72" s="97"/>
      <c r="J72" s="43" t="str">
        <f>IF(I68&lt;&gt;"","Date d'embauche :","")</f>
        <v/>
      </c>
      <c r="K72" s="45" t="str">
        <f>IF(I68&lt;&gt;"",VLOOKUP(I68,Animateurs!$A$3:$J$20,7,FALSE),"")</f>
        <v/>
      </c>
    </row>
    <row r="73" spans="1:11" ht="16.5" customHeight="1" x14ac:dyDescent="0.2">
      <c r="A73" s="94"/>
      <c r="B73" s="53" t="str">
        <f>IF(A68&lt;&gt;"",".","")</f>
        <v/>
      </c>
      <c r="C73" s="97"/>
      <c r="D73" s="43" t="str">
        <f>IF(C68&lt;&gt;"","Date de fin :","")</f>
        <v/>
      </c>
      <c r="E73" s="45" t="str">
        <f>IF(C68&lt;&gt;"",VLOOKUP(C68,'Suivi Contrats'!$A$2:$J$22,10,FALSE),"")</f>
        <v/>
      </c>
      <c r="F73" s="97"/>
      <c r="G73" s="43" t="str">
        <f>IF(F68&lt;&gt;"","Date de fin :","")</f>
        <v/>
      </c>
      <c r="H73" s="45" t="str">
        <f>IF(F68&lt;&gt;"",VLOOKUP(F68,'Suivi Contrats'!$A$2:$J$22,10,FALSE),"")</f>
        <v/>
      </c>
      <c r="I73" s="97"/>
      <c r="J73" s="43" t="str">
        <f>IF(I68&lt;&gt;"","Date de fin :","")</f>
        <v/>
      </c>
      <c r="K73" s="45" t="str">
        <f>IF(I68&lt;&gt;"",VLOOKUP(I68,'Suivi Contrats'!$A$2:$J$22,10,FALSE),"")</f>
        <v/>
      </c>
    </row>
    <row r="74" spans="1:11" ht="16.5" customHeight="1" x14ac:dyDescent="0.2">
      <c r="A74" s="94"/>
      <c r="B74" s="54" t="str">
        <f>IF(A68&lt;&gt;"","Personne Ressource :","")</f>
        <v/>
      </c>
      <c r="C74" s="97"/>
      <c r="D74" s="49" t="str">
        <f>IF(C68&lt;&gt;"","Heures travaillées","")</f>
        <v/>
      </c>
      <c r="E74" s="56" t="str">
        <f>IF(C68&lt;&gt;"","Heures Restantes","")</f>
        <v/>
      </c>
      <c r="F74" s="97"/>
      <c r="G74" s="49" t="str">
        <f>IF(F68&lt;&gt;"","Heures travaillées","")</f>
        <v/>
      </c>
      <c r="H74" s="56" t="str">
        <f>IF(F68&lt;&gt;"","Heures Restantes","")</f>
        <v/>
      </c>
      <c r="I74" s="97"/>
      <c r="J74" s="49" t="str">
        <f>IF(I68&lt;&gt;"","Heures travaillées","")</f>
        <v/>
      </c>
      <c r="K74" s="56" t="str">
        <f>IF(I68&lt;&gt;"","Heures Restantes","")</f>
        <v/>
      </c>
    </row>
    <row r="75" spans="1:11" ht="16.5" customHeight="1" x14ac:dyDescent="0.2">
      <c r="A75" s="94"/>
      <c r="B75" s="52" t="str">
        <f>IF(A68&lt;&gt;"",VLOOKUP(A68,Partenaires!$B$3:$U$19,9,FALSE),"")</f>
        <v/>
      </c>
      <c r="C75" s="97"/>
      <c r="D75" s="43" t="str">
        <f>IF(C68&lt;&gt;"",VLOOKUP(C68,'Suivi Contrats'!$A$2:$J$22,6,FALSE),"")</f>
        <v/>
      </c>
      <c r="E75" s="44" t="str">
        <f>IF(C68&lt;&gt;"",VLOOKUP(C68,'Suivi Contrats'!$A$2:$J$22,7,FALSE),"")</f>
        <v/>
      </c>
      <c r="F75" s="97"/>
      <c r="G75" s="43" t="str">
        <f>IF(F68&lt;&gt;"",VLOOKUP(F68,'Suivi Contrats'!$A$2:$J$22,6,FALSE),"")</f>
        <v/>
      </c>
      <c r="H75" s="44" t="str">
        <f>IF(F68&lt;&gt;"",VLOOKUP(F68,'Suivi Contrats'!$A$2:$J$22,7,FALSE),"")</f>
        <v/>
      </c>
      <c r="I75" s="97"/>
      <c r="J75" s="43" t="str">
        <f>IF(I68&lt;&gt;"",VLOOKUP(I68,'Suivi Contrats'!$A$2:$J$22,6,FALSE),"")</f>
        <v/>
      </c>
      <c r="K75" s="44" t="str">
        <f>IF(I68&lt;&gt;"",VLOOKUP(I68,'Suivi Contrats'!$A$2:$J$22,7,FALSE),"")</f>
        <v/>
      </c>
    </row>
    <row r="76" spans="1:11" ht="16.5" customHeight="1" x14ac:dyDescent="0.2">
      <c r="A76" s="94"/>
      <c r="B76" s="52" t="str">
        <f>IF(A68&lt;&gt;"",VLOOKUP(A68,Partenaires!$B$3:$U$19,10,FALSE),"")</f>
        <v/>
      </c>
      <c r="C76" s="97"/>
      <c r="D76" s="46" t="str">
        <f>IF(C68&lt;&gt;"",".","")</f>
        <v/>
      </c>
      <c r="E76" s="57" t="str">
        <f>IF(C68&lt;&gt;"",".","")</f>
        <v/>
      </c>
      <c r="F76" s="97"/>
      <c r="G76" s="72" t="str">
        <f>IF(F68&lt;&gt;"",".","")</f>
        <v/>
      </c>
      <c r="H76" s="73" t="str">
        <f>IF(F68&lt;&gt;"",".","")</f>
        <v/>
      </c>
      <c r="I76" s="97"/>
      <c r="J76" s="72" t="str">
        <f>IF(I68&lt;&gt;"",".","")</f>
        <v/>
      </c>
      <c r="K76" s="73" t="str">
        <f>IF(I68&lt;&gt;"",".","")</f>
        <v/>
      </c>
    </row>
    <row r="77" spans="1:11" ht="16.5" customHeight="1" thickBot="1" x14ac:dyDescent="0.25">
      <c r="A77" s="83" t="str">
        <f>IF(A68&lt;&gt;"",(VLOOKUP(A68,'Suivi objectifs'!$A$4:$F$99,7,FALSE)),"")</f>
        <v/>
      </c>
      <c r="B77" s="55" t="str">
        <f>IF(A68&lt;&gt;"",VLOOKUP(A68,Partenaires!$B$3:$U$19,11,FALSE),"")</f>
        <v/>
      </c>
      <c r="C77" s="98"/>
      <c r="D77" s="46" t="str">
        <f>IF(C68&lt;&gt;"",".","")</f>
        <v/>
      </c>
      <c r="E77" s="57" t="str">
        <f>IF(C68&lt;&gt;"",".","")</f>
        <v/>
      </c>
      <c r="F77" s="98"/>
      <c r="G77" s="72" t="str">
        <f>IF(F68&lt;&gt;"",".","")</f>
        <v/>
      </c>
      <c r="H77" s="73" t="str">
        <f>IF(F68&lt;&gt;"",".","")</f>
        <v/>
      </c>
      <c r="I77" s="98"/>
      <c r="J77" s="72" t="str">
        <f>IF(I68&lt;&gt;"",".","")</f>
        <v/>
      </c>
      <c r="K77" s="73" t="str">
        <f>IF(I68&lt;&gt;"",".","")</f>
        <v/>
      </c>
    </row>
    <row r="78" spans="1:11" ht="16.5" customHeight="1" x14ac:dyDescent="0.2">
      <c r="A78" s="93"/>
      <c r="B78" s="51" t="str">
        <f>IF(A78&lt;&gt;"",VLOOKUP(A78,Partenaires!$B$3:$U$19,2,FALSE),"")</f>
        <v/>
      </c>
      <c r="C78" s="95"/>
      <c r="D78" s="41" t="str">
        <f>IF(C78&lt;&gt;"","Horaire :","")</f>
        <v/>
      </c>
      <c r="E78" s="42" t="str">
        <f>IF(C78&lt;&gt;"",VLOOKUP(C78,Animateurs!$A$3:$J$20,6,FALSE),"")</f>
        <v/>
      </c>
      <c r="F78" s="95"/>
      <c r="G78" s="41" t="str">
        <f>IF(F78&lt;&gt;"","Horaire :","")</f>
        <v/>
      </c>
      <c r="H78" s="42" t="str">
        <f>IF(F78&lt;&gt;"",VLOOKUP(F78,Animateurs!$A$3:$J$20,6,FALSE),"")</f>
        <v/>
      </c>
      <c r="I78" s="95"/>
      <c r="J78" s="41" t="str">
        <f>IF(I78&lt;&gt;"","Horaire :","")</f>
        <v/>
      </c>
      <c r="K78" s="42" t="str">
        <f>IF(I78&lt;&gt;"",VLOOKUP(I78,Animateurs!$A$3:$J$20,6,FALSE),"")</f>
        <v/>
      </c>
    </row>
    <row r="79" spans="1:11" ht="16.5" customHeight="1" thickBot="1" x14ac:dyDescent="0.25">
      <c r="A79" s="94"/>
      <c r="B79" s="52" t="str">
        <f>IF(A78&lt;&gt;"",VLOOKUP(A78,Partenaires!$B$3:$U$19,3,FALSE),"")</f>
        <v/>
      </c>
      <c r="C79" s="96"/>
      <c r="D79" s="43" t="str">
        <f>IF(C78&lt;&gt;"","Téléphone :","")</f>
        <v/>
      </c>
      <c r="E79" s="44" t="str">
        <f>IF(C78&lt;&gt;"",VLOOKUP(C78,Animateurs!$A$3:$J$20,3,FALSE),"")</f>
        <v/>
      </c>
      <c r="F79" s="96"/>
      <c r="G79" s="43" t="str">
        <f>IF(F78&lt;&gt;"","Téléphone :","")</f>
        <v/>
      </c>
      <c r="H79" s="44" t="str">
        <f>IF(F78&lt;&gt;"",VLOOKUP(F78,Animateurs!$A$3:$J$20,3,FALSE),"")</f>
        <v/>
      </c>
      <c r="I79" s="96"/>
      <c r="J79" s="43" t="str">
        <f>IF(I78&lt;&gt;"","Téléphone :","")</f>
        <v/>
      </c>
      <c r="K79" s="44" t="str">
        <f>IF(I78&lt;&gt;"",VLOOKUP(I78,Animateurs!$A$3:$J$20,3,FALSE),"")</f>
        <v/>
      </c>
    </row>
    <row r="80" spans="1:11" ht="16.5" customHeight="1" x14ac:dyDescent="0.2">
      <c r="A80" s="94"/>
      <c r="B80" s="52" t="str">
        <f>IF(A78&lt;&gt;"",VLOOKUP(A78,Partenaires!$B$3:$U$19,5,FALSE),"")</f>
        <v/>
      </c>
      <c r="C80" s="97" t="str">
        <f>IF(C78&lt;&gt;"",".","")</f>
        <v/>
      </c>
      <c r="D80" s="43" t="str">
        <f>IF(C78&lt;&gt;"","Courriel :","")</f>
        <v/>
      </c>
      <c r="E80" s="44" t="str">
        <f>IF(C78&lt;&gt;"",VLOOKUP(C78,Animateurs!$A$3:$J$20,4,FALSE),"")</f>
        <v/>
      </c>
      <c r="F80" s="97" t="str">
        <f>IF(F78&lt;&gt;"",".","")</f>
        <v/>
      </c>
      <c r="G80" s="43" t="str">
        <f>IF(F78&lt;&gt;"","Courriel :","")</f>
        <v/>
      </c>
      <c r="H80" s="44" t="str">
        <f>IF(F78&lt;&gt;"",VLOOKUP(F78,Animateurs!$A$3:$J$20,4,FALSE),"")</f>
        <v/>
      </c>
      <c r="I80" s="97" t="str">
        <f>IF(I78&lt;&gt;"",".","")</f>
        <v/>
      </c>
      <c r="J80" s="43" t="str">
        <f>IF(I78&lt;&gt;"","Courriel :","")</f>
        <v/>
      </c>
      <c r="K80" s="44" t="str">
        <f>IF(I78&lt;&gt;"",VLOOKUP(I78,Animateurs!$A$3:$J$20,4,FALSE),"")</f>
        <v/>
      </c>
    </row>
    <row r="81" spans="1:11" ht="16.5" customHeight="1" x14ac:dyDescent="0.2">
      <c r="A81" s="94"/>
      <c r="B81" s="52" t="str">
        <f>IF(A78&lt;&gt;"",VLOOKUP(A78,Partenaires!$B$3:$U$19,6,FALSE),"")</f>
        <v/>
      </c>
      <c r="C81" s="97"/>
      <c r="D81" s="43" t="str">
        <f>IF(C78&lt;&gt;"","Heures au contrat :","")</f>
        <v/>
      </c>
      <c r="E81" s="44" t="str">
        <f>IF(C78&lt;&gt;"",VLOOKUP(C78,'Suivi Contrats'!$A$2:$J$22,2,FALSE),"")</f>
        <v/>
      </c>
      <c r="F81" s="97"/>
      <c r="G81" s="43" t="str">
        <f>IF(F78&lt;&gt;"","Heures au contrat :","")</f>
        <v/>
      </c>
      <c r="H81" s="44" t="str">
        <f>IF(F78&lt;&gt;"",VLOOKUP(F78,'Suivi Contrats'!$A$2:$J$22,2,FALSE),"")</f>
        <v/>
      </c>
      <c r="I81" s="97"/>
      <c r="J81" s="43" t="str">
        <f>IF(I78&lt;&gt;"","Heures au contrat :","")</f>
        <v/>
      </c>
      <c r="K81" s="44" t="str">
        <f>IF(I78&lt;&gt;"",VLOOKUP(I78,'Suivi Contrats'!$A$2:$J$22,2,FALSE),"")</f>
        <v/>
      </c>
    </row>
    <row r="82" spans="1:11" ht="16.5" customHeight="1" x14ac:dyDescent="0.2">
      <c r="A82" s="94"/>
      <c r="B82" s="52" t="str">
        <f>IF(A78&lt;&gt;"",VLOOKUP(A78,Partenaires!$B$3:$U$19,7,FALSE),"")</f>
        <v/>
      </c>
      <c r="C82" s="97"/>
      <c r="D82" s="43" t="str">
        <f>IF(C78&lt;&gt;"","Date d'embauche :","")</f>
        <v/>
      </c>
      <c r="E82" s="45" t="str">
        <f>IF(C78&lt;&gt;"",VLOOKUP(C78,Animateurs!$A$3:$J$20,7,FALSE),"")</f>
        <v/>
      </c>
      <c r="F82" s="97"/>
      <c r="G82" s="43" t="str">
        <f>IF(F78&lt;&gt;"","Date d'embauche :","")</f>
        <v/>
      </c>
      <c r="H82" s="45" t="str">
        <f>IF(F78&lt;&gt;"",VLOOKUP(F78,Animateurs!$A$3:$J$20,7,FALSE),"")</f>
        <v/>
      </c>
      <c r="I82" s="97"/>
      <c r="J82" s="43" t="str">
        <f>IF(I78&lt;&gt;"","Date d'embauche :","")</f>
        <v/>
      </c>
      <c r="K82" s="45" t="str">
        <f>IF(I78&lt;&gt;"",VLOOKUP(I78,Animateurs!$A$3:$J$20,7,FALSE),"")</f>
        <v/>
      </c>
    </row>
    <row r="83" spans="1:11" ht="16.5" customHeight="1" x14ac:dyDescent="0.2">
      <c r="A83" s="94"/>
      <c r="B83" s="53" t="str">
        <f>IF(A78&lt;&gt;"",".","")</f>
        <v/>
      </c>
      <c r="C83" s="97"/>
      <c r="D83" s="43" t="str">
        <f>IF(C78&lt;&gt;"","Date de fin :","")</f>
        <v/>
      </c>
      <c r="E83" s="45" t="str">
        <f>IF(C78&lt;&gt;"",VLOOKUP(C78,'Suivi Contrats'!$A$2:$J$22,10,FALSE),"")</f>
        <v/>
      </c>
      <c r="F83" s="97"/>
      <c r="G83" s="43" t="str">
        <f>IF(F78&lt;&gt;"","Date de fin :","")</f>
        <v/>
      </c>
      <c r="H83" s="45" t="str">
        <f>IF(F78&lt;&gt;"",VLOOKUP(F78,'Suivi Contrats'!$A$2:$J$22,10,FALSE),"")</f>
        <v/>
      </c>
      <c r="I83" s="97"/>
      <c r="J83" s="43" t="str">
        <f>IF(I78&lt;&gt;"","Date de fin :","")</f>
        <v/>
      </c>
      <c r="K83" s="45" t="str">
        <f>IF(I78&lt;&gt;"",VLOOKUP(I78,'Suivi Contrats'!$A$2:$J$22,10,FALSE),"")</f>
        <v/>
      </c>
    </row>
    <row r="84" spans="1:11" ht="16.5" customHeight="1" x14ac:dyDescent="0.2">
      <c r="A84" s="94"/>
      <c r="B84" s="54" t="str">
        <f>IF(A78&lt;&gt;"","Personne Ressource :","")</f>
        <v/>
      </c>
      <c r="C84" s="97"/>
      <c r="D84" s="49" t="str">
        <f>IF(C78&lt;&gt;"","Heures travaillées","")</f>
        <v/>
      </c>
      <c r="E84" s="56" t="str">
        <f>IF(C78&lt;&gt;"","Heures Restantes","")</f>
        <v/>
      </c>
      <c r="F84" s="97"/>
      <c r="G84" s="49" t="str">
        <f>IF(F78&lt;&gt;"","Heures travaillées","")</f>
        <v/>
      </c>
      <c r="H84" s="56" t="str">
        <f>IF(F78&lt;&gt;"","Heures Restantes","")</f>
        <v/>
      </c>
      <c r="I84" s="97"/>
      <c r="J84" s="49" t="str">
        <f>IF(I78&lt;&gt;"","Heures travaillées","")</f>
        <v/>
      </c>
      <c r="K84" s="56" t="str">
        <f>IF(I78&lt;&gt;"","Heures Restantes","")</f>
        <v/>
      </c>
    </row>
    <row r="85" spans="1:11" ht="16.5" customHeight="1" x14ac:dyDescent="0.2">
      <c r="A85" s="94"/>
      <c r="B85" s="52" t="str">
        <f>IF(A78&lt;&gt;"",VLOOKUP(A78,Partenaires!$B$3:$U$19,9,FALSE),"")</f>
        <v/>
      </c>
      <c r="C85" s="97"/>
      <c r="D85" s="43" t="str">
        <f>IF(C78&lt;&gt;"",VLOOKUP(C78,'Suivi Contrats'!$A$2:$J$22,6,FALSE),"")</f>
        <v/>
      </c>
      <c r="E85" s="44" t="str">
        <f>IF(C78&lt;&gt;"",VLOOKUP(C78,'Suivi Contrats'!$A$2:$J$22,7,FALSE),"")</f>
        <v/>
      </c>
      <c r="F85" s="97"/>
      <c r="G85" s="43" t="str">
        <f>IF(F78&lt;&gt;"",VLOOKUP(F78,'Suivi Contrats'!$A$2:$J$22,6,FALSE),"")</f>
        <v/>
      </c>
      <c r="H85" s="44" t="str">
        <f>IF(F78&lt;&gt;"",VLOOKUP(F78,'Suivi Contrats'!$A$2:$J$22,7,FALSE),"")</f>
        <v/>
      </c>
      <c r="I85" s="97"/>
      <c r="J85" s="43" t="str">
        <f>IF(I78&lt;&gt;"",VLOOKUP(I78,'Suivi Contrats'!$A$2:$J$22,6,FALSE),"")</f>
        <v/>
      </c>
      <c r="K85" s="44" t="str">
        <f>IF(I78&lt;&gt;"",VLOOKUP(I78,'Suivi Contrats'!$A$2:$J$22,7,FALSE),"")</f>
        <v/>
      </c>
    </row>
    <row r="86" spans="1:11" ht="16.5" customHeight="1" x14ac:dyDescent="0.2">
      <c r="A86" s="94"/>
      <c r="B86" s="52" t="str">
        <f>IF(A78&lt;&gt;"",VLOOKUP(A78,Partenaires!$B$3:$U$19,10,FALSE),"")</f>
        <v/>
      </c>
      <c r="C86" s="97"/>
      <c r="D86" s="46" t="str">
        <f>IF(C78&lt;&gt;"",".","")</f>
        <v/>
      </c>
      <c r="E86" s="57" t="str">
        <f>IF(C78&lt;&gt;"",".","")</f>
        <v/>
      </c>
      <c r="F86" s="97"/>
      <c r="G86" s="46" t="str">
        <f>IF(F78&lt;&gt;"",".","")</f>
        <v/>
      </c>
      <c r="H86" s="57" t="str">
        <f>IF(F78&lt;&gt;"",".","")</f>
        <v/>
      </c>
      <c r="I86" s="97"/>
      <c r="J86" s="46" t="str">
        <f>IF(I78&lt;&gt;"",".","")</f>
        <v/>
      </c>
      <c r="K86" s="57" t="str">
        <f>IF(I78&lt;&gt;"",".","")</f>
        <v/>
      </c>
    </row>
    <row r="87" spans="1:11" ht="16.5" customHeight="1" thickBot="1" x14ac:dyDescent="0.25">
      <c r="A87" s="83" t="str">
        <f>IF(A78&lt;&gt;"",(VLOOKUP(A78,'Suivi objectifs'!$A$4:$F$99,7,FALSE)),"")</f>
        <v/>
      </c>
      <c r="B87" s="55" t="str">
        <f>IF(A78&lt;&gt;"",VLOOKUP(A78,Partenaires!$B$3:$U$19,11,FALSE),"")</f>
        <v/>
      </c>
      <c r="C87" s="98"/>
      <c r="D87" s="46" t="str">
        <f>IF(C78&lt;&gt;"",".","")</f>
        <v/>
      </c>
      <c r="E87" s="57" t="str">
        <f>IF(C78&lt;&gt;"",".","")</f>
        <v/>
      </c>
      <c r="F87" s="98"/>
      <c r="G87" s="46" t="str">
        <f>IF(F78&lt;&gt;"",".","")</f>
        <v/>
      </c>
      <c r="H87" s="57" t="str">
        <f>IF(F78&lt;&gt;"",".","")</f>
        <v/>
      </c>
      <c r="I87" s="98"/>
      <c r="J87" s="46" t="str">
        <f>IF(I78&lt;&gt;"",".","")</f>
        <v/>
      </c>
      <c r="K87" s="57" t="str">
        <f>IF(I78&lt;&gt;"",".","")</f>
        <v/>
      </c>
    </row>
    <row r="88" spans="1:11" ht="16.5" customHeight="1" x14ac:dyDescent="0.2">
      <c r="A88" s="93"/>
      <c r="B88" s="51" t="str">
        <f>IF(A88&lt;&gt;"",VLOOKUP(A88,Partenaires!$B$3:$U$19,2,FALSE),"")</f>
        <v/>
      </c>
      <c r="C88" s="95"/>
      <c r="D88" s="41" t="str">
        <f>IF(C88&lt;&gt;"","Horaire :","")</f>
        <v/>
      </c>
      <c r="E88" s="42" t="str">
        <f>IF(C88&lt;&gt;"",VLOOKUP(C88,Animateurs!$A$3:$J$20,6,FALSE),"")</f>
        <v/>
      </c>
      <c r="F88" s="95"/>
      <c r="G88" s="41" t="str">
        <f>IF(F88&lt;&gt;"","Horaire :","")</f>
        <v/>
      </c>
      <c r="H88" s="42" t="str">
        <f>IF(F88&lt;&gt;"",VLOOKUP(F88,Animateurs!$A$3:$J$20,6,FALSE),"")</f>
        <v/>
      </c>
      <c r="I88" s="95"/>
      <c r="J88" s="41" t="str">
        <f>IF(I88&lt;&gt;"","Horaire :","")</f>
        <v/>
      </c>
      <c r="K88" s="42" t="str">
        <f>IF(I88&lt;&gt;"",VLOOKUP(I88,Animateurs!$A$3:$J$20,6,FALSE),"")</f>
        <v/>
      </c>
    </row>
    <row r="89" spans="1:11" ht="16.5" customHeight="1" thickBot="1" x14ac:dyDescent="0.25">
      <c r="A89" s="94"/>
      <c r="B89" s="52" t="str">
        <f>IF(A88&lt;&gt;"",VLOOKUP(A88,Partenaires!$B$3:$U$19,3,FALSE),"")</f>
        <v/>
      </c>
      <c r="C89" s="96"/>
      <c r="D89" s="43" t="str">
        <f>IF(C88&lt;&gt;"","Téléphone :","")</f>
        <v/>
      </c>
      <c r="E89" s="44" t="str">
        <f>IF(C88&lt;&gt;"",VLOOKUP(C88,Animateurs!$A$3:$J$20,3,FALSE),"")</f>
        <v/>
      </c>
      <c r="F89" s="96"/>
      <c r="G89" s="43" t="str">
        <f>IF(F88&lt;&gt;"","Téléphone :","")</f>
        <v/>
      </c>
      <c r="H89" s="44" t="str">
        <f>IF(F88&lt;&gt;"",VLOOKUP(F88,Animateurs!$A$3:$J$20,3,FALSE),"")</f>
        <v/>
      </c>
      <c r="I89" s="96"/>
      <c r="J89" s="43" t="str">
        <f>IF(I88&lt;&gt;"","Téléphone :","")</f>
        <v/>
      </c>
      <c r="K89" s="44" t="str">
        <f>IF(I88&lt;&gt;"",VLOOKUP(I88,Animateurs!$A$3:$J$20,3,FALSE),"")</f>
        <v/>
      </c>
    </row>
    <row r="90" spans="1:11" ht="16.5" customHeight="1" x14ac:dyDescent="0.2">
      <c r="A90" s="94"/>
      <c r="B90" s="52" t="str">
        <f>IF(A88&lt;&gt;"",VLOOKUP(A88,Partenaires!$B$3:$U$19,5,FALSE),"")</f>
        <v/>
      </c>
      <c r="C90" s="97" t="str">
        <f>IF(C88&lt;&gt;"",".","")</f>
        <v/>
      </c>
      <c r="D90" s="43" t="str">
        <f>IF(C88&lt;&gt;"","Courriel :","")</f>
        <v/>
      </c>
      <c r="E90" s="44" t="str">
        <f>IF(C88&lt;&gt;"",VLOOKUP(C88,Animateurs!$A$3:$J$20,4,FALSE),"")</f>
        <v/>
      </c>
      <c r="F90" s="97" t="str">
        <f>IF(F88&lt;&gt;"",".","")</f>
        <v/>
      </c>
      <c r="G90" s="43" t="str">
        <f>IF(F88&lt;&gt;"","Courriel :","")</f>
        <v/>
      </c>
      <c r="H90" s="44" t="str">
        <f>IF(F88&lt;&gt;"",VLOOKUP(F88,Animateurs!$A$3:$J$20,4,FALSE),"")</f>
        <v/>
      </c>
      <c r="I90" s="97" t="str">
        <f>IF(I88&lt;&gt;"",".","")</f>
        <v/>
      </c>
      <c r="J90" s="43" t="str">
        <f>IF(I88&lt;&gt;"","Courriel :","")</f>
        <v/>
      </c>
      <c r="K90" s="44" t="str">
        <f>IF(I88&lt;&gt;"",VLOOKUP(I88,Animateurs!$A$3:$J$20,4,FALSE),"")</f>
        <v/>
      </c>
    </row>
    <row r="91" spans="1:11" ht="16.5" customHeight="1" x14ac:dyDescent="0.2">
      <c r="A91" s="94"/>
      <c r="B91" s="52" t="str">
        <f>IF(A88&lt;&gt;"",VLOOKUP(A88,Partenaires!$B$3:$U$19,6,FALSE),"")</f>
        <v/>
      </c>
      <c r="C91" s="97"/>
      <c r="D91" s="43" t="str">
        <f>IF(C88&lt;&gt;"","Heures au contrat :","")</f>
        <v/>
      </c>
      <c r="E91" s="44" t="str">
        <f>IF(C88&lt;&gt;"",VLOOKUP(C88,'Suivi Contrats'!$A$2:$J$22,2,FALSE),"")</f>
        <v/>
      </c>
      <c r="F91" s="97"/>
      <c r="G91" s="43" t="str">
        <f>IF(F88&lt;&gt;"","Heures au contrat :","")</f>
        <v/>
      </c>
      <c r="H91" s="44" t="str">
        <f>IF(F88&lt;&gt;"",VLOOKUP(F88,'Suivi Contrats'!$A$2:$J$22,2,FALSE),"")</f>
        <v/>
      </c>
      <c r="I91" s="97"/>
      <c r="J91" s="43" t="str">
        <f>IF(I88&lt;&gt;"","Heures au contrat :","")</f>
        <v/>
      </c>
      <c r="K91" s="44" t="str">
        <f>IF(I88&lt;&gt;"",VLOOKUP(I88,'Suivi Contrats'!$A$2:$J$22,2,FALSE),"")</f>
        <v/>
      </c>
    </row>
    <row r="92" spans="1:11" ht="16.5" customHeight="1" x14ac:dyDescent="0.2">
      <c r="A92" s="94"/>
      <c r="B92" s="52" t="str">
        <f>IF(A88&lt;&gt;"",VLOOKUP(A88,Partenaires!$B$3:$U$19,7,FALSE),"")</f>
        <v/>
      </c>
      <c r="C92" s="97"/>
      <c r="D92" s="43" t="str">
        <f>IF(C88&lt;&gt;"","Date d'embauche :","")</f>
        <v/>
      </c>
      <c r="E92" s="45" t="str">
        <f>IF(C88&lt;&gt;"",VLOOKUP(C88,Animateurs!$A$3:$J$20,7,FALSE),"")</f>
        <v/>
      </c>
      <c r="F92" s="97"/>
      <c r="G92" s="43" t="str">
        <f>IF(F88&lt;&gt;"","Date d'embauche :","")</f>
        <v/>
      </c>
      <c r="H92" s="45" t="str">
        <f>IF(F88&lt;&gt;"",VLOOKUP(F88,Animateurs!$A$3:$J$20,7,FALSE),"")</f>
        <v/>
      </c>
      <c r="I92" s="97"/>
      <c r="J92" s="43" t="str">
        <f>IF(I88&lt;&gt;"","Date d'embauche :","")</f>
        <v/>
      </c>
      <c r="K92" s="45" t="str">
        <f>IF(I88&lt;&gt;"",VLOOKUP(I88,Animateurs!$A$3:$J$20,7,FALSE),"")</f>
        <v/>
      </c>
    </row>
    <row r="93" spans="1:11" ht="16.5" customHeight="1" x14ac:dyDescent="0.2">
      <c r="A93" s="94"/>
      <c r="B93" s="53" t="str">
        <f>IF(A88&lt;&gt;"",".","")</f>
        <v/>
      </c>
      <c r="C93" s="97"/>
      <c r="D93" s="43" t="str">
        <f>IF(C88&lt;&gt;"","Date de fin :","")</f>
        <v/>
      </c>
      <c r="E93" s="45" t="str">
        <f>IF(C88&lt;&gt;"",VLOOKUP(C88,'Suivi Contrats'!$A$2:$J$22,10,FALSE),"")</f>
        <v/>
      </c>
      <c r="F93" s="97"/>
      <c r="G93" s="43" t="str">
        <f>IF(F88&lt;&gt;"","Date de fin :","")</f>
        <v/>
      </c>
      <c r="H93" s="45" t="str">
        <f>IF(F88&lt;&gt;"",VLOOKUP(F88,'Suivi Contrats'!$A$2:$J$22,10,FALSE),"")</f>
        <v/>
      </c>
      <c r="I93" s="97"/>
      <c r="J93" s="43" t="str">
        <f>IF(I88&lt;&gt;"","Date de fin :","")</f>
        <v/>
      </c>
      <c r="K93" s="45" t="str">
        <f>IF(I88&lt;&gt;"",VLOOKUP(I88,'Suivi Contrats'!$A$2:$J$22,10,FALSE),"")</f>
        <v/>
      </c>
    </row>
    <row r="94" spans="1:11" ht="16.5" customHeight="1" x14ac:dyDescent="0.2">
      <c r="A94" s="94"/>
      <c r="B94" s="54" t="str">
        <f>IF(A88&lt;&gt;"","Personne Ressource :","")</f>
        <v/>
      </c>
      <c r="C94" s="97"/>
      <c r="D94" s="49" t="str">
        <f>IF(C88&lt;&gt;"","Heures travaillées","")</f>
        <v/>
      </c>
      <c r="E94" s="56" t="str">
        <f>IF(C88&lt;&gt;"","Heures Restantes","")</f>
        <v/>
      </c>
      <c r="F94" s="97"/>
      <c r="G94" s="49" t="str">
        <f>IF(F88&lt;&gt;"","Heures travaillées","")</f>
        <v/>
      </c>
      <c r="H94" s="56" t="str">
        <f>IF(F88&lt;&gt;"","Heures Restantes","")</f>
        <v/>
      </c>
      <c r="I94" s="97"/>
      <c r="J94" s="49" t="str">
        <f>IF(I88&lt;&gt;"","Heures travaillées","")</f>
        <v/>
      </c>
      <c r="K94" s="56" t="str">
        <f>IF(I88&lt;&gt;"","Heures Restantes","")</f>
        <v/>
      </c>
    </row>
    <row r="95" spans="1:11" ht="16.5" customHeight="1" x14ac:dyDescent="0.2">
      <c r="A95" s="94"/>
      <c r="B95" s="52" t="str">
        <f>IF(A88&lt;&gt;"",VLOOKUP(A88,Partenaires!$B$3:$U$19,9,FALSE),"")</f>
        <v/>
      </c>
      <c r="C95" s="97"/>
      <c r="D95" s="43" t="str">
        <f>IF(C88&lt;&gt;"",VLOOKUP(C88,'Suivi Contrats'!$A$2:$J$22,6,FALSE),"")</f>
        <v/>
      </c>
      <c r="E95" s="44" t="str">
        <f>IF(C88&lt;&gt;"",VLOOKUP(C88,'Suivi Contrats'!$A$2:$J$22,7,FALSE),"")</f>
        <v/>
      </c>
      <c r="F95" s="97"/>
      <c r="G95" s="43" t="str">
        <f>IF(F88&lt;&gt;"",VLOOKUP(F88,'Suivi Contrats'!$A$2:$J$22,6,FALSE),"")</f>
        <v/>
      </c>
      <c r="H95" s="44" t="str">
        <f>IF(F88&lt;&gt;"",VLOOKUP(F88,'Suivi Contrats'!$A$2:$J$22,7,FALSE),"")</f>
        <v/>
      </c>
      <c r="I95" s="97"/>
      <c r="J95" s="43" t="str">
        <f>IF(I88&lt;&gt;"",VLOOKUP(I88,'Suivi Contrats'!$A$2:$J$22,6,FALSE),"")</f>
        <v/>
      </c>
      <c r="K95" s="44" t="str">
        <f>IF(I88&lt;&gt;"",VLOOKUP(I88,'Suivi Contrats'!$A$2:$J$22,7,FALSE),"")</f>
        <v/>
      </c>
    </row>
    <row r="96" spans="1:11" ht="16.5" customHeight="1" x14ac:dyDescent="0.2">
      <c r="A96" s="94"/>
      <c r="B96" s="52" t="str">
        <f>IF(A88&lt;&gt;"",VLOOKUP(A88,Partenaires!$B$3:$U$19,10,FALSE),"")</f>
        <v/>
      </c>
      <c r="C96" s="97"/>
      <c r="D96" s="46" t="str">
        <f>IF(C88&lt;&gt;"",".","")</f>
        <v/>
      </c>
      <c r="E96" s="57" t="str">
        <f>IF(C88&lt;&gt;"",".","")</f>
        <v/>
      </c>
      <c r="F96" s="97"/>
      <c r="G96" s="46" t="str">
        <f>IF(F88&lt;&gt;"",".","")</f>
        <v/>
      </c>
      <c r="H96" s="57" t="str">
        <f>IF(F88&lt;&gt;"",".","")</f>
        <v/>
      </c>
      <c r="I96" s="97"/>
      <c r="J96" s="46" t="str">
        <f>IF(I88&lt;&gt;"",".","")</f>
        <v/>
      </c>
      <c r="K96" s="57" t="str">
        <f>IF(I88&lt;&gt;"",".","")</f>
        <v/>
      </c>
    </row>
    <row r="97" spans="1:11" ht="16.5" customHeight="1" thickBot="1" x14ac:dyDescent="0.25">
      <c r="A97" s="83" t="str">
        <f>IF(A88&lt;&gt;"",(VLOOKUP(A88,'Suivi objectifs'!$A$4:$F$99,7,FALSE)),"")</f>
        <v/>
      </c>
      <c r="B97" s="55" t="str">
        <f>IF(A88&lt;&gt;"",VLOOKUP(A88,Partenaires!$B$3:$U$19,11,FALSE),"")</f>
        <v/>
      </c>
      <c r="C97" s="98"/>
      <c r="D97" s="46" t="str">
        <f>IF(C88&lt;&gt;"",".","")</f>
        <v/>
      </c>
      <c r="E97" s="57" t="str">
        <f>IF(C88&lt;&gt;"",".","")</f>
        <v/>
      </c>
      <c r="F97" s="98"/>
      <c r="G97" s="46" t="str">
        <f>IF(F88&lt;&gt;"",".","")</f>
        <v/>
      </c>
      <c r="H97" s="57" t="str">
        <f>IF(F88&lt;&gt;"",".","")</f>
        <v/>
      </c>
      <c r="I97" s="98"/>
      <c r="J97" s="46" t="str">
        <f>IF(I88&lt;&gt;"",".","")</f>
        <v/>
      </c>
      <c r="K97" s="57" t="str">
        <f>IF(I88&lt;&gt;"",".","")</f>
        <v/>
      </c>
    </row>
    <row r="98" spans="1:11" ht="16.5" customHeight="1" x14ac:dyDescent="0.2">
      <c r="A98" s="93"/>
      <c r="B98" s="51" t="str">
        <f>IF(A98&lt;&gt;"",VLOOKUP(A98,Partenaires!$B$3:$U$19,2,FALSE),"")</f>
        <v/>
      </c>
      <c r="C98" s="95"/>
      <c r="D98" s="41" t="str">
        <f>IF(C98&lt;&gt;"","Horaire :","")</f>
        <v/>
      </c>
      <c r="E98" s="42" t="str">
        <f>IF(C98&lt;&gt;"",VLOOKUP(C98,Animateurs!$A$3:$J$20,6,FALSE),"")</f>
        <v/>
      </c>
      <c r="F98" s="95"/>
      <c r="G98" s="41" t="str">
        <f>IF(F98&lt;&gt;"","Horaire :","")</f>
        <v/>
      </c>
      <c r="H98" s="42" t="str">
        <f>IF(F98&lt;&gt;"",VLOOKUP(F98,Animateurs!$A$3:$J$20,6,FALSE),"")</f>
        <v/>
      </c>
      <c r="I98" s="95"/>
      <c r="J98" s="41" t="str">
        <f>IF(I98&lt;&gt;"","Horaire :","")</f>
        <v/>
      </c>
      <c r="K98" s="42" t="str">
        <f>IF(I98&lt;&gt;"",VLOOKUP(I98,Animateurs!$A$3:$J$20,6,FALSE),"")</f>
        <v/>
      </c>
    </row>
    <row r="99" spans="1:11" ht="16.5" customHeight="1" thickBot="1" x14ac:dyDescent="0.25">
      <c r="A99" s="94"/>
      <c r="B99" s="52" t="str">
        <f>IF(A98&lt;&gt;"",VLOOKUP(A98,Partenaires!$B$3:$U$19,3,FALSE),"")</f>
        <v/>
      </c>
      <c r="C99" s="96"/>
      <c r="D99" s="43" t="str">
        <f>IF(C98&lt;&gt;"","Téléphone :","")</f>
        <v/>
      </c>
      <c r="E99" s="44" t="str">
        <f>IF(C98&lt;&gt;"",VLOOKUP(C98,Animateurs!$A$3:$J$20,3,FALSE),"")</f>
        <v/>
      </c>
      <c r="F99" s="96"/>
      <c r="G99" s="43" t="str">
        <f>IF(F98&lt;&gt;"","Téléphone :","")</f>
        <v/>
      </c>
      <c r="H99" s="44" t="str">
        <f>IF(F98&lt;&gt;"",VLOOKUP(F98,Animateurs!$A$3:$J$20,3,FALSE),"")</f>
        <v/>
      </c>
      <c r="I99" s="96"/>
      <c r="J99" s="43" t="str">
        <f>IF(I98&lt;&gt;"","Téléphone :","")</f>
        <v/>
      </c>
      <c r="K99" s="44" t="str">
        <f>IF(I98&lt;&gt;"",VLOOKUP(I98,Animateurs!$A$3:$J$20,3,FALSE),"")</f>
        <v/>
      </c>
    </row>
    <row r="100" spans="1:11" ht="16.5" customHeight="1" x14ac:dyDescent="0.2">
      <c r="A100" s="94"/>
      <c r="B100" s="52" t="str">
        <f>IF(A98&lt;&gt;"",VLOOKUP(A98,Partenaires!$B$3:$U$19,5,FALSE),"")</f>
        <v/>
      </c>
      <c r="C100" s="97" t="str">
        <f>IF(C98&lt;&gt;"",".","")</f>
        <v/>
      </c>
      <c r="D100" s="43" t="str">
        <f>IF(C98&lt;&gt;"","Courriel :","")</f>
        <v/>
      </c>
      <c r="E100" s="44" t="str">
        <f>IF(C98&lt;&gt;"",VLOOKUP(C98,Animateurs!$A$3:$J$20,4,FALSE),"")</f>
        <v/>
      </c>
      <c r="F100" s="97" t="str">
        <f>IF(F98&lt;&gt;"",".","")</f>
        <v/>
      </c>
      <c r="G100" s="43" t="str">
        <f>IF(F98&lt;&gt;"","Courriel :","")</f>
        <v/>
      </c>
      <c r="H100" s="44" t="str">
        <f>IF(F98&lt;&gt;"",VLOOKUP(F98,Animateurs!$A$3:$J$20,4,FALSE),"")</f>
        <v/>
      </c>
      <c r="I100" s="97" t="str">
        <f>IF(I98&lt;&gt;"",".","")</f>
        <v/>
      </c>
      <c r="J100" s="43" t="str">
        <f>IF(I98&lt;&gt;"","Courriel :","")</f>
        <v/>
      </c>
      <c r="K100" s="44" t="str">
        <f>IF(I98&lt;&gt;"",VLOOKUP(I98,Animateurs!$A$3:$J$20,4,FALSE),"")</f>
        <v/>
      </c>
    </row>
    <row r="101" spans="1:11" ht="16.5" customHeight="1" x14ac:dyDescent="0.2">
      <c r="A101" s="94"/>
      <c r="B101" s="52" t="str">
        <f>IF(A98&lt;&gt;"",VLOOKUP(A98,Partenaires!$B$3:$U$19,6,FALSE),"")</f>
        <v/>
      </c>
      <c r="C101" s="97"/>
      <c r="D101" s="43" t="str">
        <f>IF(C98&lt;&gt;"","Heures au contrat :","")</f>
        <v/>
      </c>
      <c r="E101" s="44" t="str">
        <f>IF(C98&lt;&gt;"",VLOOKUP(C98,'Suivi Contrats'!$A$2:$J$22,2,FALSE),"")</f>
        <v/>
      </c>
      <c r="F101" s="97"/>
      <c r="G101" s="43" t="str">
        <f>IF(F98&lt;&gt;"","Heures au contrat :","")</f>
        <v/>
      </c>
      <c r="H101" s="44" t="str">
        <f>IF(F98&lt;&gt;"",VLOOKUP(F98,'Suivi Contrats'!$A$2:$J$22,2,FALSE),"")</f>
        <v/>
      </c>
      <c r="I101" s="97"/>
      <c r="J101" s="43" t="str">
        <f>IF(I98&lt;&gt;"","Heures au contrat :","")</f>
        <v/>
      </c>
      <c r="K101" s="44" t="str">
        <f>IF(I98&lt;&gt;"",VLOOKUP(I98,'Suivi Contrats'!$A$2:$J$22,2,FALSE),"")</f>
        <v/>
      </c>
    </row>
    <row r="102" spans="1:11" ht="16.5" customHeight="1" x14ac:dyDescent="0.2">
      <c r="A102" s="94"/>
      <c r="B102" s="52" t="str">
        <f>IF(A98&lt;&gt;"",VLOOKUP(A98,Partenaires!$B$3:$U$19,7,FALSE),"")</f>
        <v/>
      </c>
      <c r="C102" s="97"/>
      <c r="D102" s="43" t="str">
        <f>IF(C98&lt;&gt;"","Date d'embauche :","")</f>
        <v/>
      </c>
      <c r="E102" s="45" t="str">
        <f>IF(C98&lt;&gt;"",VLOOKUP(C98,Animateurs!$A$3:$J$20,7,FALSE),"")</f>
        <v/>
      </c>
      <c r="F102" s="97"/>
      <c r="G102" s="43" t="str">
        <f>IF(F98&lt;&gt;"","Date d'embauche :","")</f>
        <v/>
      </c>
      <c r="H102" s="45" t="str">
        <f>IF(F98&lt;&gt;"",VLOOKUP(F98,Animateurs!$A$3:$J$20,7,FALSE),"")</f>
        <v/>
      </c>
      <c r="I102" s="97"/>
      <c r="J102" s="43" t="str">
        <f>IF(I98&lt;&gt;"","Date d'embauche :","")</f>
        <v/>
      </c>
      <c r="K102" s="45" t="str">
        <f>IF(I98&lt;&gt;"",VLOOKUP(I98,Animateurs!$A$3:$J$20,7,FALSE),"")</f>
        <v/>
      </c>
    </row>
    <row r="103" spans="1:11" ht="16.5" customHeight="1" x14ac:dyDescent="0.2">
      <c r="A103" s="94"/>
      <c r="B103" s="53" t="str">
        <f>IF(A98&lt;&gt;"",".","")</f>
        <v/>
      </c>
      <c r="C103" s="97"/>
      <c r="D103" s="43" t="str">
        <f>IF(C98&lt;&gt;"","Date de fin :","")</f>
        <v/>
      </c>
      <c r="E103" s="45" t="str">
        <f>IF(C98&lt;&gt;"",VLOOKUP(C98,'Suivi Contrats'!$A$2:$J$22,10,FALSE),"")</f>
        <v/>
      </c>
      <c r="F103" s="97"/>
      <c r="G103" s="43" t="str">
        <f>IF(F98&lt;&gt;"","Date de fin :","")</f>
        <v/>
      </c>
      <c r="H103" s="45" t="str">
        <f>IF(F98&lt;&gt;"",VLOOKUP(F98,'Suivi Contrats'!$A$2:$J$22,10,FALSE),"")</f>
        <v/>
      </c>
      <c r="I103" s="97"/>
      <c r="J103" s="43" t="str">
        <f>IF(I98&lt;&gt;"","Date de fin :","")</f>
        <v/>
      </c>
      <c r="K103" s="45" t="str">
        <f>IF(I98&lt;&gt;"",VLOOKUP(I98,'Suivi Contrats'!$A$2:$J$22,10,FALSE),"")</f>
        <v/>
      </c>
    </row>
    <row r="104" spans="1:11" ht="16.5" customHeight="1" x14ac:dyDescent="0.2">
      <c r="A104" s="94"/>
      <c r="B104" s="54" t="str">
        <f>IF(A98&lt;&gt;"","Personne Ressource :","")</f>
        <v/>
      </c>
      <c r="C104" s="97"/>
      <c r="D104" s="49" t="str">
        <f>IF(C98&lt;&gt;"","Heures travaillées","")</f>
        <v/>
      </c>
      <c r="E104" s="56" t="str">
        <f>IF(C98&lt;&gt;"","Heures Restantes","")</f>
        <v/>
      </c>
      <c r="F104" s="97"/>
      <c r="G104" s="49" t="str">
        <f>IF(F98&lt;&gt;"","Heures travaillées","")</f>
        <v/>
      </c>
      <c r="H104" s="56" t="str">
        <f>IF(F98&lt;&gt;"","Heures Restantes","")</f>
        <v/>
      </c>
      <c r="I104" s="97"/>
      <c r="J104" s="49" t="str">
        <f>IF(I98&lt;&gt;"","Heures travaillées","")</f>
        <v/>
      </c>
      <c r="K104" s="56" t="str">
        <f>IF(I98&lt;&gt;"","Heures Restantes","")</f>
        <v/>
      </c>
    </row>
    <row r="105" spans="1:11" ht="16.5" customHeight="1" x14ac:dyDescent="0.2">
      <c r="A105" s="94"/>
      <c r="B105" s="52" t="str">
        <f>IF(A98&lt;&gt;"",VLOOKUP(A98,Partenaires!$B$3:$U$19,9,FALSE),"")</f>
        <v/>
      </c>
      <c r="C105" s="97"/>
      <c r="D105" s="43" t="str">
        <f>IF(C98&lt;&gt;"",VLOOKUP(C98,'Suivi Contrats'!$A$2:$J$22,6,FALSE),"")</f>
        <v/>
      </c>
      <c r="E105" s="44" t="str">
        <f>IF(C98&lt;&gt;"",VLOOKUP(C98,'Suivi Contrats'!$A$2:$J$22,7,FALSE),"")</f>
        <v/>
      </c>
      <c r="F105" s="97"/>
      <c r="G105" s="43" t="str">
        <f>IF(F98&lt;&gt;"",VLOOKUP(F98,'Suivi Contrats'!$A$2:$J$22,6,FALSE),"")</f>
        <v/>
      </c>
      <c r="H105" s="44" t="str">
        <f>IF(F98&lt;&gt;"",VLOOKUP(F98,'Suivi Contrats'!$A$2:$J$22,7,FALSE),"")</f>
        <v/>
      </c>
      <c r="I105" s="97"/>
      <c r="J105" s="43" t="str">
        <f>IF(I98&lt;&gt;"",VLOOKUP(I98,'Suivi Contrats'!$A$2:$J$22,6,FALSE),"")</f>
        <v/>
      </c>
      <c r="K105" s="44" t="str">
        <f>IF(I98&lt;&gt;"",VLOOKUP(I98,'Suivi Contrats'!$A$2:$J$22,7,FALSE),"")</f>
        <v/>
      </c>
    </row>
    <row r="106" spans="1:11" ht="16.5" customHeight="1" x14ac:dyDescent="0.2">
      <c r="A106" s="94"/>
      <c r="B106" s="52" t="str">
        <f>IF(A98&lt;&gt;"",VLOOKUP(A98,Partenaires!$B$3:$U$19,10,FALSE),"")</f>
        <v/>
      </c>
      <c r="C106" s="97"/>
      <c r="D106" s="46" t="str">
        <f>IF(C98&lt;&gt;"",".","")</f>
        <v/>
      </c>
      <c r="E106" s="57" t="str">
        <f>IF(C98&lt;&gt;"",".","")</f>
        <v/>
      </c>
      <c r="F106" s="97"/>
      <c r="G106" s="46" t="str">
        <f>IF(F98&lt;&gt;"",".","")</f>
        <v/>
      </c>
      <c r="H106" s="57" t="str">
        <f>IF(F98&lt;&gt;"",".","")</f>
        <v/>
      </c>
      <c r="I106" s="97"/>
      <c r="J106" s="46" t="str">
        <f>IF(I98&lt;&gt;"",".","")</f>
        <v/>
      </c>
      <c r="K106" s="57" t="str">
        <f>IF(I98&lt;&gt;"",".","")</f>
        <v/>
      </c>
    </row>
    <row r="107" spans="1:11" ht="16.5" customHeight="1" thickBot="1" x14ac:dyDescent="0.25">
      <c r="A107" s="83" t="str">
        <f>IF(A98&lt;&gt;"",(VLOOKUP(A98,'Suivi objectifs'!$A$4:$F$99,7,FALSE)),"")</f>
        <v/>
      </c>
      <c r="B107" s="55" t="str">
        <f>IF(A98&lt;&gt;"",VLOOKUP(A98,Partenaires!$B$3:$U$19,11,FALSE),"")</f>
        <v/>
      </c>
      <c r="C107" s="98"/>
      <c r="D107" s="46" t="str">
        <f>IF(C98&lt;&gt;"",".","")</f>
        <v/>
      </c>
      <c r="E107" s="57" t="str">
        <f>IF(C98&lt;&gt;"",".","")</f>
        <v/>
      </c>
      <c r="F107" s="98"/>
      <c r="G107" s="46" t="str">
        <f>IF(F98&lt;&gt;"",".","")</f>
        <v/>
      </c>
      <c r="H107" s="57" t="str">
        <f>IF(F98&lt;&gt;"",".","")</f>
        <v/>
      </c>
      <c r="I107" s="98"/>
      <c r="J107" s="46" t="str">
        <f>IF(I98&lt;&gt;"",".","")</f>
        <v/>
      </c>
      <c r="K107" s="57" t="str">
        <f>IF(I98&lt;&gt;"",".","")</f>
        <v/>
      </c>
    </row>
    <row r="108" spans="1:11" ht="16.5" customHeight="1" x14ac:dyDescent="0.2">
      <c r="A108" s="93"/>
      <c r="B108" s="51" t="str">
        <f>IF(A108&lt;&gt;"",VLOOKUP(A108,Partenaires!$B$3:$U$19,2,FALSE),"")</f>
        <v/>
      </c>
      <c r="C108" s="95"/>
      <c r="D108" s="41" t="str">
        <f>IF(C108&lt;&gt;"","Horaire :","")</f>
        <v/>
      </c>
      <c r="E108" s="42" t="str">
        <f>IF(C108&lt;&gt;"",VLOOKUP(C108,Animateurs!$A$3:$J$20,6,FALSE),"")</f>
        <v/>
      </c>
      <c r="F108" s="95"/>
      <c r="G108" s="41" t="str">
        <f>IF(F108&lt;&gt;"","Horaire :","")</f>
        <v/>
      </c>
      <c r="H108" s="42" t="str">
        <f>IF(F108&lt;&gt;"",VLOOKUP(F108,Animateurs!$A$3:$J$20,6,FALSE),"")</f>
        <v/>
      </c>
      <c r="I108" s="95"/>
      <c r="J108" s="41" t="str">
        <f>IF(I108&lt;&gt;"","Horaire :","")</f>
        <v/>
      </c>
      <c r="K108" s="42" t="str">
        <f>IF(I108&lt;&gt;"",VLOOKUP(I108,Animateurs!$A$3:$J$20,6,FALSE),"")</f>
        <v/>
      </c>
    </row>
    <row r="109" spans="1:11" ht="16.5" customHeight="1" thickBot="1" x14ac:dyDescent="0.25">
      <c r="A109" s="94"/>
      <c r="B109" s="52" t="str">
        <f>IF(A108&lt;&gt;"",VLOOKUP(A108,Partenaires!$B$3:$U$19,3,FALSE),"")</f>
        <v/>
      </c>
      <c r="C109" s="96"/>
      <c r="D109" s="43" t="str">
        <f>IF(C108&lt;&gt;"","Téléphone :","")</f>
        <v/>
      </c>
      <c r="E109" s="44" t="str">
        <f>IF(C108&lt;&gt;"",VLOOKUP(C108,Animateurs!$A$3:$J$20,3,FALSE),"")</f>
        <v/>
      </c>
      <c r="F109" s="96"/>
      <c r="G109" s="43" t="str">
        <f>IF(F108&lt;&gt;"","Téléphone :","")</f>
        <v/>
      </c>
      <c r="H109" s="44" t="str">
        <f>IF(F108&lt;&gt;"",VLOOKUP(F108,Animateurs!$A$3:$J$20,3,FALSE),"")</f>
        <v/>
      </c>
      <c r="I109" s="96"/>
      <c r="J109" s="43" t="str">
        <f>IF(I108&lt;&gt;"","Téléphone :","")</f>
        <v/>
      </c>
      <c r="K109" s="44" t="str">
        <f>IF(I108&lt;&gt;"",VLOOKUP(I108,Animateurs!$A$3:$J$20,3,FALSE),"")</f>
        <v/>
      </c>
    </row>
    <row r="110" spans="1:11" ht="16.5" customHeight="1" x14ac:dyDescent="0.2">
      <c r="A110" s="94"/>
      <c r="B110" s="52" t="str">
        <f>IF(A108&lt;&gt;"",VLOOKUP(A108,Partenaires!$B$3:$U$19,5,FALSE),"")</f>
        <v/>
      </c>
      <c r="C110" s="97" t="str">
        <f>IF(C108&lt;&gt;"",".","")</f>
        <v/>
      </c>
      <c r="D110" s="43" t="str">
        <f>IF(C108&lt;&gt;"","Courriel :","")</f>
        <v/>
      </c>
      <c r="E110" s="44" t="str">
        <f>IF(C108&lt;&gt;"",VLOOKUP(C108,Animateurs!$A$3:$J$20,4,FALSE),"")</f>
        <v/>
      </c>
      <c r="F110" s="97" t="str">
        <f>IF(F108&lt;&gt;"",".","")</f>
        <v/>
      </c>
      <c r="G110" s="43" t="str">
        <f>IF(F108&lt;&gt;"","Courriel :","")</f>
        <v/>
      </c>
      <c r="H110" s="44" t="str">
        <f>IF(F108&lt;&gt;"",VLOOKUP(F108,Animateurs!$A$3:$J$20,4,FALSE),"")</f>
        <v/>
      </c>
      <c r="I110" s="97" t="str">
        <f>IF(I108&lt;&gt;"",".","")</f>
        <v/>
      </c>
      <c r="J110" s="43" t="str">
        <f>IF(I108&lt;&gt;"","Courriel :","")</f>
        <v/>
      </c>
      <c r="K110" s="44" t="str">
        <f>IF(I108&lt;&gt;"",VLOOKUP(I108,Animateurs!$A$3:$J$20,4,FALSE),"")</f>
        <v/>
      </c>
    </row>
    <row r="111" spans="1:11" ht="16.5" customHeight="1" x14ac:dyDescent="0.2">
      <c r="A111" s="94"/>
      <c r="B111" s="52" t="str">
        <f>IF(A108&lt;&gt;"",VLOOKUP(A108,Partenaires!$B$3:$U$19,6,FALSE),"")</f>
        <v/>
      </c>
      <c r="C111" s="97"/>
      <c r="D111" s="43" t="str">
        <f>IF(C108&lt;&gt;"","Heures au contrat :","")</f>
        <v/>
      </c>
      <c r="E111" s="44" t="str">
        <f>IF(C108&lt;&gt;"",VLOOKUP(C108,'Suivi Contrats'!$A$2:$J$22,2,FALSE),"")</f>
        <v/>
      </c>
      <c r="F111" s="97"/>
      <c r="G111" s="43" t="str">
        <f>IF(F108&lt;&gt;"","Heures au contrat :","")</f>
        <v/>
      </c>
      <c r="H111" s="44" t="str">
        <f>IF(F108&lt;&gt;"",VLOOKUP(F108,'Suivi Contrats'!$A$2:$J$22,2,FALSE),"")</f>
        <v/>
      </c>
      <c r="I111" s="97"/>
      <c r="J111" s="43" t="str">
        <f>IF(I108&lt;&gt;"","Heures au contrat :","")</f>
        <v/>
      </c>
      <c r="K111" s="44" t="str">
        <f>IF(I108&lt;&gt;"",VLOOKUP(I108,'Suivi Contrats'!$A$2:$J$22,2,FALSE),"")</f>
        <v/>
      </c>
    </row>
    <row r="112" spans="1:11" ht="16.5" customHeight="1" x14ac:dyDescent="0.2">
      <c r="A112" s="94"/>
      <c r="B112" s="52" t="str">
        <f>IF(A108&lt;&gt;"",VLOOKUP(A108,Partenaires!$B$3:$U$19,7,FALSE),"")</f>
        <v/>
      </c>
      <c r="C112" s="97"/>
      <c r="D112" s="43" t="str">
        <f>IF(C108&lt;&gt;"","Date d'embauche :","")</f>
        <v/>
      </c>
      <c r="E112" s="45" t="str">
        <f>IF(C108&lt;&gt;"",VLOOKUP(C108,Animateurs!$A$3:$J$20,7,FALSE),"")</f>
        <v/>
      </c>
      <c r="F112" s="97"/>
      <c r="G112" s="43" t="str">
        <f>IF(F108&lt;&gt;"","Date d'embauche :","")</f>
        <v/>
      </c>
      <c r="H112" s="45" t="str">
        <f>IF(F108&lt;&gt;"",VLOOKUP(F108,Animateurs!$A$3:$J$20,7,FALSE),"")</f>
        <v/>
      </c>
      <c r="I112" s="97"/>
      <c r="J112" s="43" t="str">
        <f>IF(I108&lt;&gt;"","Date d'embauche :","")</f>
        <v/>
      </c>
      <c r="K112" s="45" t="str">
        <f>IF(I108&lt;&gt;"",VLOOKUP(I108,Animateurs!$A$3:$J$20,7,FALSE),"")</f>
        <v/>
      </c>
    </row>
    <row r="113" spans="1:11" ht="16.5" customHeight="1" x14ac:dyDescent="0.2">
      <c r="A113" s="94"/>
      <c r="B113" s="53" t="str">
        <f>IF(A108&lt;&gt;"",".","")</f>
        <v/>
      </c>
      <c r="C113" s="97"/>
      <c r="D113" s="43" t="str">
        <f>IF(C108&lt;&gt;"","Date de fin :","")</f>
        <v/>
      </c>
      <c r="E113" s="45" t="str">
        <f>IF(C108&lt;&gt;"",VLOOKUP(C108,'Suivi Contrats'!$A$2:$J$22,10,FALSE),"")</f>
        <v/>
      </c>
      <c r="F113" s="97"/>
      <c r="G113" s="43" t="str">
        <f>IF(F108&lt;&gt;"","Date de fin :","")</f>
        <v/>
      </c>
      <c r="H113" s="45" t="str">
        <f>IF(F108&lt;&gt;"",VLOOKUP(F108,'Suivi Contrats'!$A$2:$J$22,10,FALSE),"")</f>
        <v/>
      </c>
      <c r="I113" s="97"/>
      <c r="J113" s="43" t="str">
        <f>IF(I108&lt;&gt;"","Date de fin :","")</f>
        <v/>
      </c>
      <c r="K113" s="45" t="str">
        <f>IF(I108&lt;&gt;"",VLOOKUP(I108,'Suivi Contrats'!$A$2:$J$22,10,FALSE),"")</f>
        <v/>
      </c>
    </row>
    <row r="114" spans="1:11" ht="16.5" customHeight="1" x14ac:dyDescent="0.2">
      <c r="A114" s="94"/>
      <c r="B114" s="54" t="str">
        <f>IF(A108&lt;&gt;"","Personne Ressource :","")</f>
        <v/>
      </c>
      <c r="C114" s="97"/>
      <c r="D114" s="49" t="str">
        <f>IF(C108&lt;&gt;"","Heures travaillées","")</f>
        <v/>
      </c>
      <c r="E114" s="56" t="str">
        <f>IF(C108&lt;&gt;"","Heures Restantes","")</f>
        <v/>
      </c>
      <c r="F114" s="97"/>
      <c r="G114" s="49" t="str">
        <f>IF(F108&lt;&gt;"","Heures travaillées","")</f>
        <v/>
      </c>
      <c r="H114" s="56" t="str">
        <f>IF(F108&lt;&gt;"","Heures Restantes","")</f>
        <v/>
      </c>
      <c r="I114" s="97"/>
      <c r="J114" s="49" t="str">
        <f>IF(I108&lt;&gt;"","Heures travaillées","")</f>
        <v/>
      </c>
      <c r="K114" s="56" t="str">
        <f>IF(I108&lt;&gt;"","Heures Restantes","")</f>
        <v/>
      </c>
    </row>
    <row r="115" spans="1:11" ht="16.5" customHeight="1" x14ac:dyDescent="0.2">
      <c r="A115" s="94"/>
      <c r="B115" s="52" t="str">
        <f>IF(A108&lt;&gt;"",VLOOKUP(A108,Partenaires!$B$3:$U$19,9,FALSE),"")</f>
        <v/>
      </c>
      <c r="C115" s="97"/>
      <c r="D115" s="43" t="str">
        <f>IF(C108&lt;&gt;"",VLOOKUP(C108,'Suivi Contrats'!$A$2:$J$22,6,FALSE),"")</f>
        <v/>
      </c>
      <c r="E115" s="44" t="str">
        <f>IF(C108&lt;&gt;"",VLOOKUP(C108,'Suivi Contrats'!$A$2:$J$22,7,FALSE),"")</f>
        <v/>
      </c>
      <c r="F115" s="97"/>
      <c r="G115" s="43" t="str">
        <f>IF(F108&lt;&gt;"",VLOOKUP(F108,'Suivi Contrats'!$A$2:$J$22,6,FALSE),"")</f>
        <v/>
      </c>
      <c r="H115" s="44" t="str">
        <f>IF(F108&lt;&gt;"",VLOOKUP(F108,'Suivi Contrats'!$A$2:$J$22,7,FALSE),"")</f>
        <v/>
      </c>
      <c r="I115" s="97"/>
      <c r="J115" s="43" t="str">
        <f>IF(I108&lt;&gt;"",VLOOKUP(I108,'Suivi Contrats'!$A$2:$J$22,6,FALSE),"")</f>
        <v/>
      </c>
      <c r="K115" s="44" t="str">
        <f>IF(I108&lt;&gt;"",VLOOKUP(I108,'Suivi Contrats'!$A$2:$J$22,7,FALSE),"")</f>
        <v/>
      </c>
    </row>
    <row r="116" spans="1:11" ht="16.5" customHeight="1" x14ac:dyDescent="0.2">
      <c r="A116" s="94"/>
      <c r="B116" s="52" t="str">
        <f>IF(A108&lt;&gt;"",VLOOKUP(A108,Partenaires!$B$3:$U$19,10,FALSE),"")</f>
        <v/>
      </c>
      <c r="C116" s="97"/>
      <c r="D116" s="46" t="str">
        <f>IF(C108&lt;&gt;"",".","")</f>
        <v/>
      </c>
      <c r="E116" s="57" t="str">
        <f>IF(C108&lt;&gt;"",".","")</f>
        <v/>
      </c>
      <c r="F116" s="97"/>
      <c r="G116" s="46" t="str">
        <f>IF(F108&lt;&gt;"",".","")</f>
        <v/>
      </c>
      <c r="H116" s="57" t="str">
        <f>IF(F108&lt;&gt;"",".","")</f>
        <v/>
      </c>
      <c r="I116" s="97"/>
      <c r="J116" s="46" t="str">
        <f>IF(I108&lt;&gt;"",".","")</f>
        <v/>
      </c>
      <c r="K116" s="57" t="str">
        <f>IF(I108&lt;&gt;"",".","")</f>
        <v/>
      </c>
    </row>
    <row r="117" spans="1:11" ht="16.5" customHeight="1" thickBot="1" x14ac:dyDescent="0.25">
      <c r="A117" s="83" t="str">
        <f>IF(A108&lt;&gt;"",(VLOOKUP(A108,'Suivi objectifs'!$A$4:$F$99,7,FALSE)),"")</f>
        <v/>
      </c>
      <c r="B117" s="55" t="str">
        <f>IF(A108&lt;&gt;"",VLOOKUP(A108,Partenaires!$B$3:$U$19,11,FALSE),"")</f>
        <v/>
      </c>
      <c r="C117" s="98"/>
      <c r="D117" s="46" t="str">
        <f>IF(C108&lt;&gt;"",".","")</f>
        <v/>
      </c>
      <c r="E117" s="57" t="str">
        <f>IF(C108&lt;&gt;"",".","")</f>
        <v/>
      </c>
      <c r="F117" s="98"/>
      <c r="G117" s="46" t="str">
        <f>IF(F108&lt;&gt;"",".","")</f>
        <v/>
      </c>
      <c r="H117" s="57" t="str">
        <f>IF(F108&lt;&gt;"",".","")</f>
        <v/>
      </c>
      <c r="I117" s="98"/>
      <c r="J117" s="46" t="str">
        <f>IF(I108&lt;&gt;"",".","")</f>
        <v/>
      </c>
      <c r="K117" s="57" t="str">
        <f>IF(I108&lt;&gt;"",".","")</f>
        <v/>
      </c>
    </row>
    <row r="118" spans="1:11" ht="16.5" customHeight="1" x14ac:dyDescent="0.2">
      <c r="A118" s="93"/>
      <c r="B118" s="51" t="str">
        <f>IF(A118&lt;&gt;"",VLOOKUP(A118,Partenaires!$B$3:$U$19,2,FALSE),"")</f>
        <v/>
      </c>
      <c r="C118" s="95"/>
      <c r="D118" s="41" t="str">
        <f>IF(C118&lt;&gt;"","Horaire :","")</f>
        <v/>
      </c>
      <c r="E118" s="42" t="str">
        <f>IF(C118&lt;&gt;"",VLOOKUP(C118,Animateurs!$A$3:$J$20,6,FALSE),"")</f>
        <v/>
      </c>
      <c r="F118" s="95"/>
      <c r="G118" s="41" t="str">
        <f>IF(F118&lt;&gt;"","Horaire :","")</f>
        <v/>
      </c>
      <c r="H118" s="42" t="str">
        <f>IF(F118&lt;&gt;"",VLOOKUP(F118,Animateurs!$A$3:$J$20,6,FALSE),"")</f>
        <v/>
      </c>
      <c r="I118" s="95"/>
      <c r="J118" s="41" t="str">
        <f>IF(I118&lt;&gt;"","Horaire :","")</f>
        <v/>
      </c>
      <c r="K118" s="42" t="str">
        <f>IF(I118&lt;&gt;"",VLOOKUP(I118,Animateurs!$A$3:$J$20,6,FALSE),"")</f>
        <v/>
      </c>
    </row>
    <row r="119" spans="1:11" ht="16.5" customHeight="1" thickBot="1" x14ac:dyDescent="0.25">
      <c r="A119" s="94"/>
      <c r="B119" s="52" t="str">
        <f>IF(A118&lt;&gt;"",VLOOKUP(A118,Partenaires!$B$3:$U$19,3,FALSE),"")</f>
        <v/>
      </c>
      <c r="C119" s="96"/>
      <c r="D119" s="43" t="str">
        <f>IF(C118&lt;&gt;"","Téléphone :","")</f>
        <v/>
      </c>
      <c r="E119" s="44" t="str">
        <f>IF(C118&lt;&gt;"",VLOOKUP(C118,Animateurs!$A$3:$J$20,3,FALSE),"")</f>
        <v/>
      </c>
      <c r="F119" s="96"/>
      <c r="G119" s="43" t="str">
        <f>IF(F118&lt;&gt;"","Téléphone :","")</f>
        <v/>
      </c>
      <c r="H119" s="44" t="str">
        <f>IF(F118&lt;&gt;"",VLOOKUP(F118,Animateurs!$A$3:$J$20,3,FALSE),"")</f>
        <v/>
      </c>
      <c r="I119" s="96"/>
      <c r="J119" s="43" t="str">
        <f>IF(I118&lt;&gt;"","Téléphone :","")</f>
        <v/>
      </c>
      <c r="K119" s="44" t="str">
        <f>IF(I118&lt;&gt;"",VLOOKUP(I118,Animateurs!$A$3:$J$20,3,FALSE),"")</f>
        <v/>
      </c>
    </row>
    <row r="120" spans="1:11" ht="16.5" customHeight="1" x14ac:dyDescent="0.2">
      <c r="A120" s="94"/>
      <c r="B120" s="52" t="str">
        <f>IF(A118&lt;&gt;"",VLOOKUP(A118,Partenaires!$B$3:$U$19,5,FALSE),"")</f>
        <v/>
      </c>
      <c r="C120" s="97" t="str">
        <f>IF(C118&lt;&gt;"",".","")</f>
        <v/>
      </c>
      <c r="D120" s="43" t="str">
        <f>IF(C118&lt;&gt;"","Courriel :","")</f>
        <v/>
      </c>
      <c r="E120" s="44" t="str">
        <f>IF(C118&lt;&gt;"",VLOOKUP(C118,Animateurs!$A$3:$J$20,4,FALSE),"")</f>
        <v/>
      </c>
      <c r="F120" s="97" t="str">
        <f>IF(F118&lt;&gt;"",".","")</f>
        <v/>
      </c>
      <c r="G120" s="43" t="str">
        <f>IF(F118&lt;&gt;"","Courriel :","")</f>
        <v/>
      </c>
      <c r="H120" s="44" t="str">
        <f>IF(F118&lt;&gt;"",VLOOKUP(F118,Animateurs!$A$3:$J$20,4,FALSE),"")</f>
        <v/>
      </c>
      <c r="I120" s="97" t="str">
        <f>IF(I118&lt;&gt;"",".","")</f>
        <v/>
      </c>
      <c r="J120" s="43" t="str">
        <f>IF(I118&lt;&gt;"","Courriel :","")</f>
        <v/>
      </c>
      <c r="K120" s="44" t="str">
        <f>IF(I118&lt;&gt;"",VLOOKUP(I118,Animateurs!$A$3:$J$20,4,FALSE),"")</f>
        <v/>
      </c>
    </row>
    <row r="121" spans="1:11" ht="16.5" customHeight="1" x14ac:dyDescent="0.2">
      <c r="A121" s="94"/>
      <c r="B121" s="52" t="str">
        <f>IF(A118&lt;&gt;"",VLOOKUP(A118,Partenaires!$B$3:$U$19,6,FALSE),"")</f>
        <v/>
      </c>
      <c r="C121" s="97"/>
      <c r="D121" s="43" t="str">
        <f>IF(C118&lt;&gt;"","Heures au contrat :","")</f>
        <v/>
      </c>
      <c r="E121" s="44" t="str">
        <f>IF(C118&lt;&gt;"",VLOOKUP(C118,'Suivi Contrats'!$A$2:$J$22,2,FALSE),"")</f>
        <v/>
      </c>
      <c r="F121" s="97"/>
      <c r="G121" s="43" t="str">
        <f>IF(F118&lt;&gt;"","Heures au contrat :","")</f>
        <v/>
      </c>
      <c r="H121" s="44" t="str">
        <f>IF(F118&lt;&gt;"",VLOOKUP(F118,'Suivi Contrats'!$A$2:$J$22,2,FALSE),"")</f>
        <v/>
      </c>
      <c r="I121" s="97"/>
      <c r="J121" s="43" t="str">
        <f>IF(I118&lt;&gt;"","Heures au contrat :","")</f>
        <v/>
      </c>
      <c r="K121" s="44" t="str">
        <f>IF(I118&lt;&gt;"",VLOOKUP(I118,'Suivi Contrats'!$A$2:$J$22,2,FALSE),"")</f>
        <v/>
      </c>
    </row>
    <row r="122" spans="1:11" ht="16.5" customHeight="1" x14ac:dyDescent="0.2">
      <c r="A122" s="94"/>
      <c r="B122" s="52" t="str">
        <f>IF(A118&lt;&gt;"",VLOOKUP(A118,Partenaires!$B$3:$U$19,7,FALSE),"")</f>
        <v/>
      </c>
      <c r="C122" s="97"/>
      <c r="D122" s="43" t="str">
        <f>IF(C118&lt;&gt;"","Date d'embauche :","")</f>
        <v/>
      </c>
      <c r="E122" s="45" t="str">
        <f>IF(C118&lt;&gt;"",VLOOKUP(C118,Animateurs!$A$3:$J$20,7,FALSE),"")</f>
        <v/>
      </c>
      <c r="F122" s="97"/>
      <c r="G122" s="43" t="str">
        <f>IF(F118&lt;&gt;"","Date d'embauche :","")</f>
        <v/>
      </c>
      <c r="H122" s="45" t="str">
        <f>IF(F118&lt;&gt;"",VLOOKUP(F118,Animateurs!$A$3:$J$20,7,FALSE),"")</f>
        <v/>
      </c>
      <c r="I122" s="97"/>
      <c r="J122" s="43" t="str">
        <f>IF(I118&lt;&gt;"","Date d'embauche :","")</f>
        <v/>
      </c>
      <c r="K122" s="45" t="str">
        <f>IF(I118&lt;&gt;"",VLOOKUP(I118,Animateurs!$A$3:$J$20,7,FALSE),"")</f>
        <v/>
      </c>
    </row>
    <row r="123" spans="1:11" ht="16.5" customHeight="1" x14ac:dyDescent="0.2">
      <c r="A123" s="94"/>
      <c r="B123" s="53" t="str">
        <f>IF(A118&lt;&gt;"",".","")</f>
        <v/>
      </c>
      <c r="C123" s="97"/>
      <c r="D123" s="43" t="str">
        <f>IF(C118&lt;&gt;"","Date de fin :","")</f>
        <v/>
      </c>
      <c r="E123" s="45" t="str">
        <f>IF(C118&lt;&gt;"",VLOOKUP(C118,'Suivi Contrats'!$A$2:$J$22,10,FALSE),"")</f>
        <v/>
      </c>
      <c r="F123" s="97"/>
      <c r="G123" s="43" t="str">
        <f>IF(F118&lt;&gt;"","Date de fin :","")</f>
        <v/>
      </c>
      <c r="H123" s="45" t="str">
        <f>IF(F118&lt;&gt;"",VLOOKUP(F118,'Suivi Contrats'!$A$2:$J$22,10,FALSE),"")</f>
        <v/>
      </c>
      <c r="I123" s="97"/>
      <c r="J123" s="43" t="str">
        <f>IF(I118&lt;&gt;"","Date de fin :","")</f>
        <v/>
      </c>
      <c r="K123" s="45" t="str">
        <f>IF(I118&lt;&gt;"",VLOOKUP(I118,'Suivi Contrats'!$A$2:$J$22,10,FALSE),"")</f>
        <v/>
      </c>
    </row>
    <row r="124" spans="1:11" ht="16.5" customHeight="1" x14ac:dyDescent="0.2">
      <c r="A124" s="94"/>
      <c r="B124" s="54" t="str">
        <f>IF(A118&lt;&gt;"","Personne Ressource :","")</f>
        <v/>
      </c>
      <c r="C124" s="97"/>
      <c r="D124" s="49" t="str">
        <f>IF(C118&lt;&gt;"","Heures travaillées","")</f>
        <v/>
      </c>
      <c r="E124" s="56" t="str">
        <f>IF(C118&lt;&gt;"","Heures Restantes","")</f>
        <v/>
      </c>
      <c r="F124" s="97"/>
      <c r="G124" s="49" t="str">
        <f>IF(F118&lt;&gt;"","Heures travaillées","")</f>
        <v/>
      </c>
      <c r="H124" s="56" t="str">
        <f>IF(F118&lt;&gt;"","Heures Restantes","")</f>
        <v/>
      </c>
      <c r="I124" s="97"/>
      <c r="J124" s="49" t="str">
        <f>IF(I118&lt;&gt;"","Heures travaillées","")</f>
        <v/>
      </c>
      <c r="K124" s="56" t="str">
        <f>IF(I118&lt;&gt;"","Heures Restantes","")</f>
        <v/>
      </c>
    </row>
    <row r="125" spans="1:11" ht="16.5" customHeight="1" x14ac:dyDescent="0.2">
      <c r="A125" s="94"/>
      <c r="B125" s="52" t="str">
        <f>IF(A118&lt;&gt;"",VLOOKUP(A118,Partenaires!$B$3:$U$19,9,FALSE),"")</f>
        <v/>
      </c>
      <c r="C125" s="97"/>
      <c r="D125" s="43" t="str">
        <f>IF(C118&lt;&gt;"",VLOOKUP(C118,'Suivi Contrats'!$A$2:$J$22,6,FALSE),"")</f>
        <v/>
      </c>
      <c r="E125" s="44" t="str">
        <f>IF(C118&lt;&gt;"",VLOOKUP(C118,'Suivi Contrats'!$A$2:$J$22,7,FALSE),"")</f>
        <v/>
      </c>
      <c r="F125" s="97"/>
      <c r="G125" s="43" t="str">
        <f>IF(F118&lt;&gt;"",VLOOKUP(F118,'Suivi Contrats'!$A$2:$J$22,6,FALSE),"")</f>
        <v/>
      </c>
      <c r="H125" s="44" t="str">
        <f>IF(F118&lt;&gt;"",VLOOKUP(F118,'Suivi Contrats'!$A$2:$J$22,7,FALSE),"")</f>
        <v/>
      </c>
      <c r="I125" s="97"/>
      <c r="J125" s="43" t="str">
        <f>IF(I118&lt;&gt;"",VLOOKUP(I118,'Suivi Contrats'!$A$2:$J$22,6,FALSE),"")</f>
        <v/>
      </c>
      <c r="K125" s="44" t="str">
        <f>IF(I118&lt;&gt;"",VLOOKUP(I118,'Suivi Contrats'!$A$2:$J$22,7,FALSE),"")</f>
        <v/>
      </c>
    </row>
    <row r="126" spans="1:11" ht="16.5" customHeight="1" x14ac:dyDescent="0.2">
      <c r="A126" s="94"/>
      <c r="B126" s="52" t="str">
        <f>IF(A118&lt;&gt;"",VLOOKUP(A118,Partenaires!$B$3:$U$19,10,FALSE),"")</f>
        <v/>
      </c>
      <c r="C126" s="97"/>
      <c r="D126" s="46" t="str">
        <f>IF(C118&lt;&gt;"",".","")</f>
        <v/>
      </c>
      <c r="E126" s="57" t="str">
        <f>IF(C118&lt;&gt;"",".","")</f>
        <v/>
      </c>
      <c r="F126" s="97"/>
      <c r="G126" s="46" t="str">
        <f>IF(F118&lt;&gt;"",".","")</f>
        <v/>
      </c>
      <c r="H126" s="57" t="str">
        <f>IF(F118&lt;&gt;"",".","")</f>
        <v/>
      </c>
      <c r="I126" s="97"/>
      <c r="J126" s="46" t="str">
        <f>IF(I118&lt;&gt;"",".","")</f>
        <v/>
      </c>
      <c r="K126" s="57" t="str">
        <f>IF(I118&lt;&gt;"",".","")</f>
        <v/>
      </c>
    </row>
    <row r="127" spans="1:11" ht="16.5" customHeight="1" thickBot="1" x14ac:dyDescent="0.25">
      <c r="A127" s="83" t="str">
        <f>IF(A118&lt;&gt;"",(VLOOKUP(A118,'Suivi objectifs'!$A$4:$F$99,7,FALSE)),"")</f>
        <v/>
      </c>
      <c r="B127" s="55" t="str">
        <f>IF(A118&lt;&gt;"",VLOOKUP(A118,Partenaires!$B$3:$U$19,11,FALSE),"")</f>
        <v/>
      </c>
      <c r="C127" s="98"/>
      <c r="D127" s="46" t="str">
        <f>IF(C118&lt;&gt;"",".","")</f>
        <v/>
      </c>
      <c r="E127" s="57" t="str">
        <f>IF(C118&lt;&gt;"",".","")</f>
        <v/>
      </c>
      <c r="F127" s="98"/>
      <c r="G127" s="46" t="str">
        <f>IF(F118&lt;&gt;"",".","")</f>
        <v/>
      </c>
      <c r="H127" s="57" t="str">
        <f>IF(F118&lt;&gt;"",".","")</f>
        <v/>
      </c>
      <c r="I127" s="98"/>
      <c r="J127" s="46" t="str">
        <f>IF(I118&lt;&gt;"",".","")</f>
        <v/>
      </c>
      <c r="K127" s="57" t="str">
        <f>IF(I118&lt;&gt;"",".","")</f>
        <v/>
      </c>
    </row>
    <row r="128" spans="1:11" ht="16.5" customHeight="1" x14ac:dyDescent="0.2">
      <c r="A128" s="93"/>
      <c r="B128" s="51" t="str">
        <f>IF(A128&lt;&gt;"",VLOOKUP(A128,Partenaires!$B$3:$U$19,2,FALSE),"")</f>
        <v/>
      </c>
      <c r="C128" s="95"/>
      <c r="D128" s="41" t="str">
        <f>IF(C128&lt;&gt;"","Horaire :","")</f>
        <v/>
      </c>
      <c r="E128" s="42" t="str">
        <f>IF(C128&lt;&gt;"",VLOOKUP(C128,Animateurs!$A$3:$J$20,6,FALSE),"")</f>
        <v/>
      </c>
      <c r="F128" s="95"/>
      <c r="G128" s="41" t="str">
        <f>IF(F128&lt;&gt;"","Horaire :","")</f>
        <v/>
      </c>
      <c r="H128" s="42" t="str">
        <f>IF(F128&lt;&gt;"",VLOOKUP(F128,Animateurs!$A$3:$J$20,6,FALSE),"")</f>
        <v/>
      </c>
      <c r="I128" s="95"/>
      <c r="J128" s="41" t="str">
        <f>IF(I128&lt;&gt;"","Horaire :","")</f>
        <v/>
      </c>
      <c r="K128" s="42" t="str">
        <f>IF(I128&lt;&gt;"",VLOOKUP(I128,Animateurs!$A$3:$J$20,6,FALSE),"")</f>
        <v/>
      </c>
    </row>
    <row r="129" spans="1:11" ht="16.5" customHeight="1" thickBot="1" x14ac:dyDescent="0.25">
      <c r="A129" s="94"/>
      <c r="B129" s="52" t="str">
        <f>IF(A128&lt;&gt;"",VLOOKUP(A128,Partenaires!$B$3:$U$19,3,FALSE),"")</f>
        <v/>
      </c>
      <c r="C129" s="96"/>
      <c r="D129" s="43" t="str">
        <f>IF(C128&lt;&gt;"","Téléphone :","")</f>
        <v/>
      </c>
      <c r="E129" s="44" t="str">
        <f>IF(C128&lt;&gt;"",VLOOKUP(C128,Animateurs!$A$3:$J$20,3,FALSE),"")</f>
        <v/>
      </c>
      <c r="F129" s="96"/>
      <c r="G129" s="43" t="str">
        <f>IF(F128&lt;&gt;"","Téléphone :","")</f>
        <v/>
      </c>
      <c r="H129" s="44" t="str">
        <f>IF(F128&lt;&gt;"",VLOOKUP(F128,Animateurs!$A$3:$J$20,3,FALSE),"")</f>
        <v/>
      </c>
      <c r="I129" s="96"/>
      <c r="J129" s="43" t="str">
        <f>IF(I128&lt;&gt;"","Téléphone :","")</f>
        <v/>
      </c>
      <c r="K129" s="44" t="str">
        <f>IF(I128&lt;&gt;"",VLOOKUP(I128,Animateurs!$A$3:$J$20,3,FALSE),"")</f>
        <v/>
      </c>
    </row>
    <row r="130" spans="1:11" ht="16.5" customHeight="1" x14ac:dyDescent="0.2">
      <c r="A130" s="94"/>
      <c r="B130" s="52" t="str">
        <f>IF(A128&lt;&gt;"",VLOOKUP(A128,Partenaires!$B$3:$U$19,5,FALSE),"")</f>
        <v/>
      </c>
      <c r="C130" s="97" t="str">
        <f>IF(C128&lt;&gt;"",".","")</f>
        <v/>
      </c>
      <c r="D130" s="43" t="str">
        <f>IF(C128&lt;&gt;"","Courriel :","")</f>
        <v/>
      </c>
      <c r="E130" s="44" t="str">
        <f>IF(C128&lt;&gt;"",VLOOKUP(C128,Animateurs!$A$3:$J$20,4,FALSE),"")</f>
        <v/>
      </c>
      <c r="F130" s="97" t="str">
        <f>IF(F128&lt;&gt;"",".","")</f>
        <v/>
      </c>
      <c r="G130" s="43" t="str">
        <f>IF(F128&lt;&gt;"","Courriel :","")</f>
        <v/>
      </c>
      <c r="H130" s="44" t="str">
        <f>IF(F128&lt;&gt;"",VLOOKUP(F128,Animateurs!$A$3:$J$20,4,FALSE),"")</f>
        <v/>
      </c>
      <c r="I130" s="97" t="str">
        <f>IF(I128&lt;&gt;"",".","")</f>
        <v/>
      </c>
      <c r="J130" s="43" t="str">
        <f>IF(I128&lt;&gt;"","Courriel :","")</f>
        <v/>
      </c>
      <c r="K130" s="44" t="str">
        <f>IF(I128&lt;&gt;"",VLOOKUP(I128,Animateurs!$A$3:$J$20,4,FALSE),"")</f>
        <v/>
      </c>
    </row>
    <row r="131" spans="1:11" ht="16.5" customHeight="1" x14ac:dyDescent="0.2">
      <c r="A131" s="94"/>
      <c r="B131" s="52" t="str">
        <f>IF(A128&lt;&gt;"",VLOOKUP(A128,Partenaires!$B$3:$U$19,6,FALSE),"")</f>
        <v/>
      </c>
      <c r="C131" s="97"/>
      <c r="D131" s="43" t="str">
        <f>IF(C128&lt;&gt;"","Heures au contrat :","")</f>
        <v/>
      </c>
      <c r="E131" s="44" t="str">
        <f>IF(C128&lt;&gt;"",VLOOKUP(C128,'Suivi Contrats'!$A$2:$J$22,2,FALSE),"")</f>
        <v/>
      </c>
      <c r="F131" s="97"/>
      <c r="G131" s="43" t="str">
        <f>IF(F128&lt;&gt;"","Heures au contrat :","")</f>
        <v/>
      </c>
      <c r="H131" s="44" t="str">
        <f>IF(F128&lt;&gt;"",VLOOKUP(F128,'Suivi Contrats'!$A$2:$J$22,2,FALSE),"")</f>
        <v/>
      </c>
      <c r="I131" s="97"/>
      <c r="J131" s="43" t="str">
        <f>IF(I128&lt;&gt;"","Heures au contrat :","")</f>
        <v/>
      </c>
      <c r="K131" s="44" t="str">
        <f>IF(I128&lt;&gt;"",VLOOKUP(I128,'Suivi Contrats'!$A$2:$J$22,2,FALSE),"")</f>
        <v/>
      </c>
    </row>
    <row r="132" spans="1:11" ht="16.5" customHeight="1" x14ac:dyDescent="0.2">
      <c r="A132" s="94"/>
      <c r="B132" s="52" t="str">
        <f>IF(A128&lt;&gt;"",VLOOKUP(A128,Partenaires!$B$3:$U$19,7,FALSE),"")</f>
        <v/>
      </c>
      <c r="C132" s="97"/>
      <c r="D132" s="43" t="str">
        <f>IF(C128&lt;&gt;"","Date d'embauche :","")</f>
        <v/>
      </c>
      <c r="E132" s="45" t="str">
        <f>IF(C128&lt;&gt;"",VLOOKUP(C128,Animateurs!$A$3:$J$20,7,FALSE),"")</f>
        <v/>
      </c>
      <c r="F132" s="97"/>
      <c r="G132" s="43" t="str">
        <f>IF(F128&lt;&gt;"","Date d'embauche :","")</f>
        <v/>
      </c>
      <c r="H132" s="45" t="str">
        <f>IF(F128&lt;&gt;"",VLOOKUP(F128,Animateurs!$A$3:$J$20,7,FALSE),"")</f>
        <v/>
      </c>
      <c r="I132" s="97"/>
      <c r="J132" s="43" t="str">
        <f>IF(I128&lt;&gt;"","Date d'embauche :","")</f>
        <v/>
      </c>
      <c r="K132" s="45" t="str">
        <f>IF(I128&lt;&gt;"",VLOOKUP(I128,Animateurs!$A$3:$J$20,7,FALSE),"")</f>
        <v/>
      </c>
    </row>
    <row r="133" spans="1:11" ht="16.5" customHeight="1" x14ac:dyDescent="0.2">
      <c r="A133" s="94"/>
      <c r="B133" s="53" t="str">
        <f>IF(A128&lt;&gt;"",".","")</f>
        <v/>
      </c>
      <c r="C133" s="97"/>
      <c r="D133" s="43" t="str">
        <f>IF(C128&lt;&gt;"","Date de fin :","")</f>
        <v/>
      </c>
      <c r="E133" s="45" t="str">
        <f>IF(C128&lt;&gt;"",VLOOKUP(C128,'Suivi Contrats'!$A$2:$J$22,10,FALSE),"")</f>
        <v/>
      </c>
      <c r="F133" s="97"/>
      <c r="G133" s="43" t="str">
        <f>IF(F128&lt;&gt;"","Date de fin :","")</f>
        <v/>
      </c>
      <c r="H133" s="45" t="str">
        <f>IF(F128&lt;&gt;"",VLOOKUP(F128,'Suivi Contrats'!$A$2:$J$22,10,FALSE),"")</f>
        <v/>
      </c>
      <c r="I133" s="97"/>
      <c r="J133" s="43" t="str">
        <f>IF(I128&lt;&gt;"","Date de fin :","")</f>
        <v/>
      </c>
      <c r="K133" s="45" t="str">
        <f>IF(I128&lt;&gt;"",VLOOKUP(I128,'Suivi Contrats'!$A$2:$J$22,10,FALSE),"")</f>
        <v/>
      </c>
    </row>
    <row r="134" spans="1:11" ht="16.5" customHeight="1" x14ac:dyDescent="0.2">
      <c r="A134" s="94"/>
      <c r="B134" s="54" t="str">
        <f>IF(A128&lt;&gt;"","Personne Ressource :","")</f>
        <v/>
      </c>
      <c r="C134" s="97"/>
      <c r="D134" s="49" t="str">
        <f>IF(C128&lt;&gt;"","Heures travaillées","")</f>
        <v/>
      </c>
      <c r="E134" s="56" t="str">
        <f>IF(C128&lt;&gt;"","Heures Restantes","")</f>
        <v/>
      </c>
      <c r="F134" s="97"/>
      <c r="G134" s="49" t="str">
        <f>IF(F128&lt;&gt;"","Heures travaillées","")</f>
        <v/>
      </c>
      <c r="H134" s="56" t="str">
        <f>IF(F128&lt;&gt;"","Heures Restantes","")</f>
        <v/>
      </c>
      <c r="I134" s="97"/>
      <c r="J134" s="49" t="str">
        <f>IF(I128&lt;&gt;"","Heures travaillées","")</f>
        <v/>
      </c>
      <c r="K134" s="56" t="str">
        <f>IF(I128&lt;&gt;"","Heures Restantes","")</f>
        <v/>
      </c>
    </row>
    <row r="135" spans="1:11" ht="16.5" customHeight="1" x14ac:dyDescent="0.2">
      <c r="A135" s="94"/>
      <c r="B135" s="52" t="str">
        <f>IF(A128&lt;&gt;"",VLOOKUP(A128,Partenaires!$B$3:$U$19,9,FALSE),"")</f>
        <v/>
      </c>
      <c r="C135" s="97"/>
      <c r="D135" s="43" t="str">
        <f>IF(C128&lt;&gt;"",VLOOKUP(C128,'Suivi Contrats'!$A$2:$J$22,6,FALSE),"")</f>
        <v/>
      </c>
      <c r="E135" s="44" t="str">
        <f>IF(C128&lt;&gt;"",VLOOKUP(C128,'Suivi Contrats'!$A$2:$J$22,7,FALSE),"")</f>
        <v/>
      </c>
      <c r="F135" s="97"/>
      <c r="G135" s="43" t="str">
        <f>IF(F128&lt;&gt;"",VLOOKUP(F128,'Suivi Contrats'!$A$2:$J$22,6,FALSE),"")</f>
        <v/>
      </c>
      <c r="H135" s="44" t="str">
        <f>IF(F128&lt;&gt;"",VLOOKUP(F128,'Suivi Contrats'!$A$2:$J$22,7,FALSE),"")</f>
        <v/>
      </c>
      <c r="I135" s="97"/>
      <c r="J135" s="43" t="str">
        <f>IF(I128&lt;&gt;"",VLOOKUP(I128,'Suivi Contrats'!$A$2:$J$22,6,FALSE),"")</f>
        <v/>
      </c>
      <c r="K135" s="44" t="str">
        <f>IF(I128&lt;&gt;"",VLOOKUP(I128,'Suivi Contrats'!$A$2:$J$22,7,FALSE),"")</f>
        <v/>
      </c>
    </row>
    <row r="136" spans="1:11" ht="16.5" customHeight="1" x14ac:dyDescent="0.2">
      <c r="A136" s="94"/>
      <c r="B136" s="52" t="str">
        <f>IF(A128&lt;&gt;"",VLOOKUP(A128,Partenaires!$B$3:$U$19,10,FALSE),"")</f>
        <v/>
      </c>
      <c r="C136" s="97"/>
      <c r="D136" s="46" t="str">
        <f>IF(C128&lt;&gt;"",".","")</f>
        <v/>
      </c>
      <c r="E136" s="57" t="str">
        <f>IF(C128&lt;&gt;"",".","")</f>
        <v/>
      </c>
      <c r="F136" s="97"/>
      <c r="G136" s="46" t="str">
        <f>IF(F128&lt;&gt;"",".","")</f>
        <v/>
      </c>
      <c r="H136" s="57" t="str">
        <f>IF(F128&lt;&gt;"",".","")</f>
        <v/>
      </c>
      <c r="I136" s="97"/>
      <c r="J136" s="46" t="str">
        <f>IF(I128&lt;&gt;"",".","")</f>
        <v/>
      </c>
      <c r="K136" s="57" t="str">
        <f>IF(I128&lt;&gt;"",".","")</f>
        <v/>
      </c>
    </row>
    <row r="137" spans="1:11" ht="16.5" customHeight="1" thickBot="1" x14ac:dyDescent="0.25">
      <c r="A137" s="83" t="str">
        <f>IF(A128&lt;&gt;"",(VLOOKUP(A128,'Suivi objectifs'!$A$4:$F$99,7,FALSE)),"")</f>
        <v/>
      </c>
      <c r="B137" s="55" t="str">
        <f>IF(A128&lt;&gt;"",VLOOKUP(A128,Partenaires!$B$3:$U$19,11,FALSE),"")</f>
        <v/>
      </c>
      <c r="C137" s="98"/>
      <c r="D137" s="47" t="str">
        <f>IF(C128&lt;&gt;"",".","")</f>
        <v/>
      </c>
      <c r="E137" s="58" t="str">
        <f>IF(C128&lt;&gt;"",".","")</f>
        <v/>
      </c>
      <c r="F137" s="98"/>
      <c r="G137" s="47" t="str">
        <f>IF(F128&lt;&gt;"",".","")</f>
        <v/>
      </c>
      <c r="H137" s="58" t="str">
        <f>IF(F128&lt;&gt;"",".","")</f>
        <v/>
      </c>
      <c r="I137" s="98"/>
      <c r="J137" s="47" t="str">
        <f>IF(I128&lt;&gt;"",".","")</f>
        <v/>
      </c>
      <c r="K137" s="58" t="str">
        <f>IF(I128&lt;&gt;"",".","")</f>
        <v/>
      </c>
    </row>
    <row r="138" spans="1:11" x14ac:dyDescent="0.2">
      <c r="A138" s="93"/>
      <c r="B138" s="51" t="str">
        <f>IF(A138&lt;&gt;"",VLOOKUP(A138,Partenaires!$B$3:$U$19,2,FALSE),"")</f>
        <v/>
      </c>
      <c r="C138" s="95"/>
      <c r="D138" s="41" t="str">
        <f>IF(C138&lt;&gt;"","Horaire :","")</f>
        <v/>
      </c>
      <c r="E138" s="42" t="str">
        <f>IF(C138&lt;&gt;"",VLOOKUP(C138,Animateurs!$A$3:$J$20,6,FALSE),"")</f>
        <v/>
      </c>
      <c r="F138" s="95"/>
      <c r="G138" s="41" t="str">
        <f>IF(F138&lt;&gt;"","Horaire :","")</f>
        <v/>
      </c>
      <c r="H138" s="42" t="str">
        <f>IF(F138&lt;&gt;"",VLOOKUP(F138,Animateurs!$A$3:$J$20,6,FALSE),"")</f>
        <v/>
      </c>
      <c r="I138" s="95"/>
      <c r="J138" s="41" t="str">
        <f>IF(I138&lt;&gt;"","Horaire :","")</f>
        <v/>
      </c>
      <c r="K138" s="42" t="str">
        <f>IF(I138&lt;&gt;"",VLOOKUP(I138,Animateurs!$A$3:$J$20,6,FALSE),"")</f>
        <v/>
      </c>
    </row>
    <row r="139" spans="1:11" ht="15" thickBot="1" x14ac:dyDescent="0.25">
      <c r="A139" s="94"/>
      <c r="B139" s="52" t="str">
        <f>IF(A138&lt;&gt;"",VLOOKUP(A138,Partenaires!$B$3:$U$19,3,FALSE),"")</f>
        <v/>
      </c>
      <c r="C139" s="96"/>
      <c r="D139" s="43" t="str">
        <f>IF(C138&lt;&gt;"","Téléphone :","")</f>
        <v/>
      </c>
      <c r="E139" s="44" t="str">
        <f>IF(C138&lt;&gt;"",VLOOKUP(C138,Animateurs!$A$3:$J$20,3,FALSE),"")</f>
        <v/>
      </c>
      <c r="F139" s="96"/>
      <c r="G139" s="43" t="str">
        <f>IF(F138&lt;&gt;"","Téléphone :","")</f>
        <v/>
      </c>
      <c r="H139" s="44" t="str">
        <f>IF(F138&lt;&gt;"",VLOOKUP(F138,Animateurs!$A$3:$J$20,3,FALSE),"")</f>
        <v/>
      </c>
      <c r="I139" s="96"/>
      <c r="J139" s="43" t="str">
        <f>IF(I138&lt;&gt;"","Téléphone :","")</f>
        <v/>
      </c>
      <c r="K139" s="44" t="str">
        <f>IF(I138&lt;&gt;"",VLOOKUP(I138,Animateurs!$A$3:$J$20,3,FALSE),"")</f>
        <v/>
      </c>
    </row>
    <row r="140" spans="1:11" x14ac:dyDescent="0.2">
      <c r="A140" s="94"/>
      <c r="B140" s="52" t="str">
        <f>IF(A138&lt;&gt;"",VLOOKUP(A138,Partenaires!$B$3:$U$19,5,FALSE),"")</f>
        <v/>
      </c>
      <c r="C140" s="97" t="str">
        <f>IF(C138&lt;&gt;"",".","")</f>
        <v/>
      </c>
      <c r="D140" s="43" t="str">
        <f>IF(C138&lt;&gt;"","Courriel :","")</f>
        <v/>
      </c>
      <c r="E140" s="44" t="str">
        <f>IF(C138&lt;&gt;"",VLOOKUP(C138,Animateurs!$A$3:$J$20,4,FALSE),"")</f>
        <v/>
      </c>
      <c r="F140" s="97" t="str">
        <f>IF(F138&lt;&gt;"",".","")</f>
        <v/>
      </c>
      <c r="G140" s="43" t="str">
        <f>IF(F138&lt;&gt;"","Courriel :","")</f>
        <v/>
      </c>
      <c r="H140" s="44" t="str">
        <f>IF(F138&lt;&gt;"",VLOOKUP(F138,Animateurs!$A$3:$J$20,4,FALSE),"")</f>
        <v/>
      </c>
      <c r="I140" s="97" t="str">
        <f>IF(I138&lt;&gt;"",".","")</f>
        <v/>
      </c>
      <c r="J140" s="43" t="str">
        <f>IF(I138&lt;&gt;"","Courriel :","")</f>
        <v/>
      </c>
      <c r="K140" s="44" t="str">
        <f>IF(I138&lt;&gt;"",VLOOKUP(I138,Animateurs!$A$3:$J$20,4,FALSE),"")</f>
        <v/>
      </c>
    </row>
    <row r="141" spans="1:11" x14ac:dyDescent="0.2">
      <c r="A141" s="94"/>
      <c r="B141" s="52" t="str">
        <f>IF(A138&lt;&gt;"",VLOOKUP(A138,Partenaires!$B$3:$U$19,6,FALSE),"")</f>
        <v/>
      </c>
      <c r="C141" s="97"/>
      <c r="D141" s="43" t="str">
        <f>IF(C138&lt;&gt;"","Heures au contrat :","")</f>
        <v/>
      </c>
      <c r="E141" s="44" t="str">
        <f>IF(C138&lt;&gt;"",VLOOKUP(C138,'Suivi Contrats'!$A$2:$J$22,2,FALSE),"")</f>
        <v/>
      </c>
      <c r="F141" s="97"/>
      <c r="G141" s="43" t="str">
        <f>IF(F138&lt;&gt;"","Heures au contrat :","")</f>
        <v/>
      </c>
      <c r="H141" s="44" t="str">
        <f>IF(F138&lt;&gt;"",VLOOKUP(F138,'Suivi Contrats'!$A$2:$J$22,2,FALSE),"")</f>
        <v/>
      </c>
      <c r="I141" s="97"/>
      <c r="J141" s="43" t="str">
        <f>IF(I138&lt;&gt;"","Heures au contrat :","")</f>
        <v/>
      </c>
      <c r="K141" s="44" t="str">
        <f>IF(I138&lt;&gt;"",VLOOKUP(I138,'Suivi Contrats'!$A$2:$J$22,2,FALSE),"")</f>
        <v/>
      </c>
    </row>
    <row r="142" spans="1:11" x14ac:dyDescent="0.2">
      <c r="A142" s="94"/>
      <c r="B142" s="52" t="str">
        <f>IF(A138&lt;&gt;"",VLOOKUP(A138,Partenaires!$B$3:$U$19,7,FALSE),"")</f>
        <v/>
      </c>
      <c r="C142" s="97"/>
      <c r="D142" s="43" t="str">
        <f>IF(C138&lt;&gt;"","Date d'embauche :","")</f>
        <v/>
      </c>
      <c r="E142" s="45" t="str">
        <f>IF(C138&lt;&gt;"",VLOOKUP(C138,Animateurs!$A$3:$J$20,7,FALSE),"")</f>
        <v/>
      </c>
      <c r="F142" s="97"/>
      <c r="G142" s="43" t="str">
        <f>IF(F138&lt;&gt;"","Date d'embauche :","")</f>
        <v/>
      </c>
      <c r="H142" s="45" t="str">
        <f>IF(F138&lt;&gt;"",VLOOKUP(F138,Animateurs!$A$3:$J$20,7,FALSE),"")</f>
        <v/>
      </c>
      <c r="I142" s="97"/>
      <c r="J142" s="43" t="str">
        <f>IF(I138&lt;&gt;"","Date d'embauche :","")</f>
        <v/>
      </c>
      <c r="K142" s="45" t="str">
        <f>IF(I138&lt;&gt;"",VLOOKUP(I138,Animateurs!$A$3:$J$20,7,FALSE),"")</f>
        <v/>
      </c>
    </row>
    <row r="143" spans="1:11" x14ac:dyDescent="0.2">
      <c r="A143" s="94"/>
      <c r="B143" s="53" t="str">
        <f>IF(A138&lt;&gt;"",".","")</f>
        <v/>
      </c>
      <c r="C143" s="97"/>
      <c r="D143" s="43" t="str">
        <f>IF(C138&lt;&gt;"","Date de fin :","")</f>
        <v/>
      </c>
      <c r="E143" s="45" t="str">
        <f>IF(C138&lt;&gt;"",VLOOKUP(C138,'Suivi Contrats'!$A$2:$J$22,10,FALSE),"")</f>
        <v/>
      </c>
      <c r="F143" s="97"/>
      <c r="G143" s="43" t="str">
        <f>IF(F138&lt;&gt;"","Date de fin :","")</f>
        <v/>
      </c>
      <c r="H143" s="45" t="str">
        <f>IF(F138&lt;&gt;"",VLOOKUP(F138,'Suivi Contrats'!$A$2:$J$22,10,FALSE),"")</f>
        <v/>
      </c>
      <c r="I143" s="97"/>
      <c r="J143" s="43" t="str">
        <f>IF(I138&lt;&gt;"","Date de fin :","")</f>
        <v/>
      </c>
      <c r="K143" s="45" t="str">
        <f>IF(I138&lt;&gt;"",VLOOKUP(I138,'Suivi Contrats'!$A$2:$J$22,10,FALSE),"")</f>
        <v/>
      </c>
    </row>
    <row r="144" spans="1:11" ht="15" x14ac:dyDescent="0.2">
      <c r="A144" s="94"/>
      <c r="B144" s="54" t="str">
        <f>IF(A138&lt;&gt;"","Personne Ressource :","")</f>
        <v/>
      </c>
      <c r="C144" s="97"/>
      <c r="D144" s="49" t="str">
        <f>IF(C138&lt;&gt;"","Heures travaillées","")</f>
        <v/>
      </c>
      <c r="E144" s="56" t="str">
        <f>IF(C138&lt;&gt;"","Heures Restantes","")</f>
        <v/>
      </c>
      <c r="F144" s="97"/>
      <c r="G144" s="49" t="str">
        <f>IF(F138&lt;&gt;"","Heures travaillées","")</f>
        <v/>
      </c>
      <c r="H144" s="56" t="str">
        <f>IF(F138&lt;&gt;"","Heures Restantes","")</f>
        <v/>
      </c>
      <c r="I144" s="97"/>
      <c r="J144" s="49" t="str">
        <f>IF(I138&lt;&gt;"","Heures travaillées","")</f>
        <v/>
      </c>
      <c r="K144" s="56" t="str">
        <f>IF(I138&lt;&gt;"","Heures Restantes","")</f>
        <v/>
      </c>
    </row>
    <row r="145" spans="1:11" x14ac:dyDescent="0.2">
      <c r="A145" s="94"/>
      <c r="B145" s="52" t="str">
        <f>IF(A138&lt;&gt;"",VLOOKUP(A138,Partenaires!$B$3:$U$19,9,FALSE),"")</f>
        <v/>
      </c>
      <c r="C145" s="97"/>
      <c r="D145" s="43" t="str">
        <f>IF(C138&lt;&gt;"",VLOOKUP(C138,'Suivi Contrats'!$A$2:$J$22,6,FALSE),"")</f>
        <v/>
      </c>
      <c r="E145" s="44" t="str">
        <f>IF(C138&lt;&gt;"",VLOOKUP(C138,'Suivi Contrats'!$A$2:$J$22,7,FALSE),"")</f>
        <v/>
      </c>
      <c r="F145" s="97"/>
      <c r="G145" s="43" t="str">
        <f>IF(F138&lt;&gt;"",VLOOKUP(F138,'Suivi Contrats'!$A$2:$J$22,6,FALSE),"")</f>
        <v/>
      </c>
      <c r="H145" s="44" t="str">
        <f>IF(F138&lt;&gt;"",VLOOKUP(F138,'Suivi Contrats'!$A$2:$J$22,7,FALSE),"")</f>
        <v/>
      </c>
      <c r="I145" s="97"/>
      <c r="J145" s="43" t="str">
        <f>IF(I138&lt;&gt;"",VLOOKUP(I138,'Suivi Contrats'!$A$2:$J$22,6,FALSE),"")</f>
        <v/>
      </c>
      <c r="K145" s="44" t="str">
        <f>IF(I138&lt;&gt;"",VLOOKUP(I138,'Suivi Contrats'!$A$2:$J$22,7,FALSE),"")</f>
        <v/>
      </c>
    </row>
    <row r="146" spans="1:11" x14ac:dyDescent="0.2">
      <c r="A146" s="94"/>
      <c r="B146" s="52" t="str">
        <f>IF(A138&lt;&gt;"",VLOOKUP(A138,Partenaires!$B$3:$U$19,10,FALSE),"")</f>
        <v/>
      </c>
      <c r="C146" s="97"/>
      <c r="D146" s="46" t="str">
        <f>IF(C138&lt;&gt;"",".","")</f>
        <v/>
      </c>
      <c r="E146" s="57" t="str">
        <f>IF(C138&lt;&gt;"",".","")</f>
        <v/>
      </c>
      <c r="F146" s="97"/>
      <c r="G146" s="46" t="str">
        <f>IF(F138&lt;&gt;"",".","")</f>
        <v/>
      </c>
      <c r="H146" s="57" t="str">
        <f>IF(F138&lt;&gt;"",".","")</f>
        <v/>
      </c>
      <c r="I146" s="97"/>
      <c r="J146" s="46" t="str">
        <f>IF(I138&lt;&gt;"",".","")</f>
        <v/>
      </c>
      <c r="K146" s="57" t="str">
        <f>IF(I138&lt;&gt;"",".","")</f>
        <v/>
      </c>
    </row>
    <row r="147" spans="1:11" ht="18.75" thickBot="1" x14ac:dyDescent="0.25">
      <c r="A147" s="83" t="str">
        <f>IF(A138&lt;&gt;"",(VLOOKUP(A138,'Suivi objectifs'!$A$4:$F$99,7,FALSE)),"")</f>
        <v/>
      </c>
      <c r="B147" s="55" t="str">
        <f>IF(A138&lt;&gt;"",VLOOKUP(A138,Partenaires!$B$3:$U$19,11,FALSE),"")</f>
        <v/>
      </c>
      <c r="C147" s="98"/>
      <c r="D147" s="47" t="str">
        <f>IF(C138&lt;&gt;"",".","")</f>
        <v/>
      </c>
      <c r="E147" s="58" t="str">
        <f>IF(C138&lt;&gt;"",".","")</f>
        <v/>
      </c>
      <c r="F147" s="98"/>
      <c r="G147" s="47" t="str">
        <f>IF(F138&lt;&gt;"",".","")</f>
        <v/>
      </c>
      <c r="H147" s="58" t="str">
        <f>IF(F138&lt;&gt;"",".","")</f>
        <v/>
      </c>
      <c r="I147" s="98"/>
      <c r="J147" s="47" t="str">
        <f>IF(I138&lt;&gt;"",".","")</f>
        <v/>
      </c>
      <c r="K147" s="58" t="str">
        <f>IF(I138&lt;&gt;"",".","")</f>
        <v/>
      </c>
    </row>
    <row r="148" spans="1:11" x14ac:dyDescent="0.2">
      <c r="A148" s="93"/>
      <c r="B148" s="51" t="str">
        <f>IF(A148&lt;&gt;"",VLOOKUP(A148,Partenaires!$B$3:$U$19,2,FALSE),"")</f>
        <v/>
      </c>
      <c r="C148" s="95"/>
      <c r="D148" s="41" t="str">
        <f>IF(C148&lt;&gt;"","Horaire :","")</f>
        <v/>
      </c>
      <c r="E148" s="42" t="str">
        <f>IF(C148&lt;&gt;"",VLOOKUP(C148,Animateurs!$A$3:$J$20,6,FALSE),"")</f>
        <v/>
      </c>
      <c r="F148" s="95"/>
      <c r="G148" s="41" t="str">
        <f>IF(F148&lt;&gt;"","Horaire :","")</f>
        <v/>
      </c>
      <c r="H148" s="42" t="str">
        <f>IF(F148&lt;&gt;"",VLOOKUP(F148,Animateurs!$A$3:$J$20,6,FALSE),"")</f>
        <v/>
      </c>
      <c r="I148" s="95"/>
      <c r="J148" s="41" t="str">
        <f>IF(I148&lt;&gt;"","Horaire :","")</f>
        <v/>
      </c>
      <c r="K148" s="42" t="str">
        <f>IF(I148&lt;&gt;"",VLOOKUP(I148,Animateurs!$A$3:$J$20,6,FALSE),"")</f>
        <v/>
      </c>
    </row>
    <row r="149" spans="1:11" ht="15" thickBot="1" x14ac:dyDescent="0.25">
      <c r="A149" s="94"/>
      <c r="B149" s="52" t="str">
        <f>IF(A148&lt;&gt;"",VLOOKUP(A148,Partenaires!$B$3:$U$19,3,FALSE),"")</f>
        <v/>
      </c>
      <c r="C149" s="96"/>
      <c r="D149" s="43" t="str">
        <f>IF(C148&lt;&gt;"","Téléphone :","")</f>
        <v/>
      </c>
      <c r="E149" s="44" t="str">
        <f>IF(C148&lt;&gt;"",VLOOKUP(C148,Animateurs!$A$3:$J$20,3,FALSE),"")</f>
        <v/>
      </c>
      <c r="F149" s="96"/>
      <c r="G149" s="43" t="str">
        <f>IF(F148&lt;&gt;"","Téléphone :","")</f>
        <v/>
      </c>
      <c r="H149" s="44" t="str">
        <f>IF(F148&lt;&gt;"",VLOOKUP(F148,Animateurs!$A$3:$J$20,3,FALSE),"")</f>
        <v/>
      </c>
      <c r="I149" s="96"/>
      <c r="J149" s="43" t="str">
        <f>IF(I148&lt;&gt;"","Téléphone :","")</f>
        <v/>
      </c>
      <c r="K149" s="44" t="str">
        <f>IF(I148&lt;&gt;"",VLOOKUP(I148,Animateurs!$A$3:$J$20,3,FALSE),"")</f>
        <v/>
      </c>
    </row>
    <row r="150" spans="1:11" x14ac:dyDescent="0.2">
      <c r="A150" s="94"/>
      <c r="B150" s="52" t="str">
        <f>IF(A148&lt;&gt;"",VLOOKUP(A148,Partenaires!$B$3:$U$19,5,FALSE),"")</f>
        <v/>
      </c>
      <c r="C150" s="97" t="str">
        <f>IF(C148&lt;&gt;"",".","")</f>
        <v/>
      </c>
      <c r="D150" s="43" t="str">
        <f>IF(C148&lt;&gt;"","Courriel :","")</f>
        <v/>
      </c>
      <c r="E150" s="44" t="str">
        <f>IF(C148&lt;&gt;"",VLOOKUP(C148,Animateurs!$A$3:$J$20,4,FALSE),"")</f>
        <v/>
      </c>
      <c r="F150" s="97" t="str">
        <f>IF(F148&lt;&gt;"",".","")</f>
        <v/>
      </c>
      <c r="G150" s="43" t="str">
        <f>IF(F148&lt;&gt;"","Courriel :","")</f>
        <v/>
      </c>
      <c r="H150" s="44" t="str">
        <f>IF(F148&lt;&gt;"",VLOOKUP(F148,Animateurs!$A$3:$J$20,4,FALSE),"")</f>
        <v/>
      </c>
      <c r="I150" s="97" t="str">
        <f>IF(I148&lt;&gt;"",".","")</f>
        <v/>
      </c>
      <c r="J150" s="43" t="str">
        <f>IF(I148&lt;&gt;"","Courriel :","")</f>
        <v/>
      </c>
      <c r="K150" s="44" t="str">
        <f>IF(I148&lt;&gt;"",VLOOKUP(I148,Animateurs!$A$3:$J$20,4,FALSE),"")</f>
        <v/>
      </c>
    </row>
    <row r="151" spans="1:11" x14ac:dyDescent="0.2">
      <c r="A151" s="94"/>
      <c r="B151" s="52" t="str">
        <f>IF(A148&lt;&gt;"",VLOOKUP(A148,Partenaires!$B$3:$U$19,6,FALSE),"")</f>
        <v/>
      </c>
      <c r="C151" s="97"/>
      <c r="D151" s="43" t="str">
        <f>IF(C148&lt;&gt;"","Heures au contrat :","")</f>
        <v/>
      </c>
      <c r="E151" s="44" t="str">
        <f>IF(C148&lt;&gt;"",VLOOKUP(C148,'Suivi Contrats'!$A$2:$J$22,2,FALSE),"")</f>
        <v/>
      </c>
      <c r="F151" s="97"/>
      <c r="G151" s="43" t="str">
        <f>IF(F148&lt;&gt;"","Heures au contrat :","")</f>
        <v/>
      </c>
      <c r="H151" s="44" t="str">
        <f>IF(F148&lt;&gt;"",VLOOKUP(F148,'Suivi Contrats'!$A$2:$J$22,2,FALSE),"")</f>
        <v/>
      </c>
      <c r="I151" s="97"/>
      <c r="J151" s="43" t="str">
        <f>IF(I148&lt;&gt;"","Heures au contrat :","")</f>
        <v/>
      </c>
      <c r="K151" s="44" t="str">
        <f>IF(I148&lt;&gt;"",VLOOKUP(I148,'Suivi Contrats'!$A$2:$J$22,2,FALSE),"")</f>
        <v/>
      </c>
    </row>
    <row r="152" spans="1:11" x14ac:dyDescent="0.2">
      <c r="A152" s="94"/>
      <c r="B152" s="52" t="str">
        <f>IF(A148&lt;&gt;"",VLOOKUP(A148,Partenaires!$B$3:$U$19,7,FALSE),"")</f>
        <v/>
      </c>
      <c r="C152" s="97"/>
      <c r="D152" s="43" t="str">
        <f>IF(C148&lt;&gt;"","Date d'embauche :","")</f>
        <v/>
      </c>
      <c r="E152" s="45" t="str">
        <f>IF(C148&lt;&gt;"",VLOOKUP(C148,Animateurs!$A$3:$J$20,7,FALSE),"")</f>
        <v/>
      </c>
      <c r="F152" s="97"/>
      <c r="G152" s="43" t="str">
        <f>IF(F148&lt;&gt;"","Date d'embauche :","")</f>
        <v/>
      </c>
      <c r="H152" s="45" t="str">
        <f>IF(F148&lt;&gt;"",VLOOKUP(F148,Animateurs!$A$3:$J$20,7,FALSE),"")</f>
        <v/>
      </c>
      <c r="I152" s="97"/>
      <c r="J152" s="43" t="str">
        <f>IF(I148&lt;&gt;"","Date d'embauche :","")</f>
        <v/>
      </c>
      <c r="K152" s="45" t="str">
        <f>IF(I148&lt;&gt;"",VLOOKUP(I148,Animateurs!$A$3:$J$20,7,FALSE),"")</f>
        <v/>
      </c>
    </row>
    <row r="153" spans="1:11" x14ac:dyDescent="0.2">
      <c r="A153" s="94"/>
      <c r="B153" s="53" t="str">
        <f>IF(A148&lt;&gt;"",".","")</f>
        <v/>
      </c>
      <c r="C153" s="97"/>
      <c r="D153" s="43" t="str">
        <f>IF(C148&lt;&gt;"","Date de fin :","")</f>
        <v/>
      </c>
      <c r="E153" s="45" t="str">
        <f>IF(C148&lt;&gt;"",VLOOKUP(C148,'Suivi Contrats'!$A$2:$J$22,10,FALSE),"")</f>
        <v/>
      </c>
      <c r="F153" s="97"/>
      <c r="G153" s="43" t="str">
        <f>IF(F148&lt;&gt;"","Date de fin :","")</f>
        <v/>
      </c>
      <c r="H153" s="45" t="str">
        <f>IF(F148&lt;&gt;"",VLOOKUP(F148,'Suivi Contrats'!$A$2:$J$22,10,FALSE),"")</f>
        <v/>
      </c>
      <c r="I153" s="97"/>
      <c r="J153" s="43" t="str">
        <f>IF(I148&lt;&gt;"","Date de fin :","")</f>
        <v/>
      </c>
      <c r="K153" s="45" t="str">
        <f>IF(I148&lt;&gt;"",VLOOKUP(I148,'Suivi Contrats'!$A$2:$J$22,10,FALSE),"")</f>
        <v/>
      </c>
    </row>
    <row r="154" spans="1:11" ht="15" x14ac:dyDescent="0.2">
      <c r="A154" s="94"/>
      <c r="B154" s="54" t="str">
        <f>IF(A148&lt;&gt;"","Personne Ressource :","")</f>
        <v/>
      </c>
      <c r="C154" s="97"/>
      <c r="D154" s="49" t="str">
        <f>IF(C148&lt;&gt;"","Heures travaillées","")</f>
        <v/>
      </c>
      <c r="E154" s="56" t="str">
        <f>IF(C148&lt;&gt;"","Heures Restantes","")</f>
        <v/>
      </c>
      <c r="F154" s="97"/>
      <c r="G154" s="49" t="str">
        <f>IF(F148&lt;&gt;"","Heures travaillées","")</f>
        <v/>
      </c>
      <c r="H154" s="56" t="str">
        <f>IF(F148&lt;&gt;"","Heures Restantes","")</f>
        <v/>
      </c>
      <c r="I154" s="97"/>
      <c r="J154" s="49" t="str">
        <f>IF(I148&lt;&gt;"","Heures travaillées","")</f>
        <v/>
      </c>
      <c r="K154" s="56" t="str">
        <f>IF(I148&lt;&gt;"","Heures Restantes","")</f>
        <v/>
      </c>
    </row>
    <row r="155" spans="1:11" x14ac:dyDescent="0.2">
      <c r="A155" s="94"/>
      <c r="B155" s="52" t="str">
        <f>IF(A148&lt;&gt;"",VLOOKUP(A148,Partenaires!$B$3:$U$19,9,FALSE),"")</f>
        <v/>
      </c>
      <c r="C155" s="97"/>
      <c r="D155" s="43" t="str">
        <f>IF(C148&lt;&gt;"",VLOOKUP(C148,'Suivi Contrats'!$A$2:$J$22,6,FALSE),"")</f>
        <v/>
      </c>
      <c r="E155" s="44" t="str">
        <f>IF(C148&lt;&gt;"",VLOOKUP(C148,'Suivi Contrats'!$A$2:$J$22,7,FALSE),"")</f>
        <v/>
      </c>
      <c r="F155" s="97"/>
      <c r="G155" s="43" t="str">
        <f>IF(F148&lt;&gt;"",VLOOKUP(F148,'Suivi Contrats'!$A$2:$J$22,6,FALSE),"")</f>
        <v/>
      </c>
      <c r="H155" s="44" t="str">
        <f>IF(F148&lt;&gt;"",VLOOKUP(F148,'Suivi Contrats'!$A$2:$J$22,7,FALSE),"")</f>
        <v/>
      </c>
      <c r="I155" s="97"/>
      <c r="J155" s="43" t="str">
        <f>IF(I148&lt;&gt;"",VLOOKUP(I148,'Suivi Contrats'!$A$2:$J$22,6,FALSE),"")</f>
        <v/>
      </c>
      <c r="K155" s="44" t="str">
        <f>IF(I148&lt;&gt;"",VLOOKUP(I148,'Suivi Contrats'!$A$2:$J$22,7,FALSE),"")</f>
        <v/>
      </c>
    </row>
    <row r="156" spans="1:11" x14ac:dyDescent="0.2">
      <c r="A156" s="94"/>
      <c r="B156" s="52" t="str">
        <f>IF(A148&lt;&gt;"",VLOOKUP(A148,Partenaires!$B$3:$U$19,10,FALSE),"")</f>
        <v/>
      </c>
      <c r="C156" s="97"/>
      <c r="D156" s="46" t="str">
        <f>IF(C148&lt;&gt;"",".","")</f>
        <v/>
      </c>
      <c r="E156" s="57" t="str">
        <f>IF(C148&lt;&gt;"",".","")</f>
        <v/>
      </c>
      <c r="F156" s="97"/>
      <c r="G156" s="46" t="str">
        <f>IF(F148&lt;&gt;"",".","")</f>
        <v/>
      </c>
      <c r="H156" s="57" t="str">
        <f>IF(F148&lt;&gt;"",".","")</f>
        <v/>
      </c>
      <c r="I156" s="97"/>
      <c r="J156" s="46" t="str">
        <f>IF(I148&lt;&gt;"",".","")</f>
        <v/>
      </c>
      <c r="K156" s="57" t="str">
        <f>IF(I148&lt;&gt;"",".","")</f>
        <v/>
      </c>
    </row>
    <row r="157" spans="1:11" ht="18.75" thickBot="1" x14ac:dyDescent="0.25">
      <c r="A157" s="83" t="str">
        <f>IF(A148&lt;&gt;"",(VLOOKUP(A148,'Suivi objectifs'!$A$4:$F$99,7,FALSE)),"")</f>
        <v/>
      </c>
      <c r="B157" s="55" t="str">
        <f>IF(A148&lt;&gt;"",VLOOKUP(A148,Partenaires!$B$3:$U$19,11,FALSE),"")</f>
        <v/>
      </c>
      <c r="C157" s="98"/>
      <c r="D157" s="47" t="str">
        <f>IF(C148&lt;&gt;"",".","")</f>
        <v/>
      </c>
      <c r="E157" s="58" t="str">
        <f>IF(C148&lt;&gt;"",".","")</f>
        <v/>
      </c>
      <c r="F157" s="98"/>
      <c r="G157" s="47" t="str">
        <f>IF(F148&lt;&gt;"",".","")</f>
        <v/>
      </c>
      <c r="H157" s="58" t="str">
        <f>IF(F148&lt;&gt;"",".","")</f>
        <v/>
      </c>
      <c r="I157" s="98"/>
      <c r="J157" s="47" t="str">
        <f>IF(I148&lt;&gt;"",".","")</f>
        <v/>
      </c>
      <c r="K157" s="58" t="str">
        <f>IF(I148&lt;&gt;"",".","")</f>
        <v/>
      </c>
    </row>
  </sheetData>
  <sheetProtection password="DDEF" sheet="1" objects="1" scenarios="1" selectLockedCells="1"/>
  <mergeCells count="108">
    <mergeCell ref="I148:I149"/>
    <mergeCell ref="I150:I157"/>
    <mergeCell ref="A148:A156"/>
    <mergeCell ref="C148:C149"/>
    <mergeCell ref="F148:F149"/>
    <mergeCell ref="C150:C157"/>
    <mergeCell ref="F150:F157"/>
    <mergeCell ref="I130:I137"/>
    <mergeCell ref="C7:K7"/>
    <mergeCell ref="A138:A146"/>
    <mergeCell ref="C138:C139"/>
    <mergeCell ref="F138:F139"/>
    <mergeCell ref="C140:C147"/>
    <mergeCell ref="F140:F147"/>
    <mergeCell ref="I138:I139"/>
    <mergeCell ref="I140:I147"/>
    <mergeCell ref="I108:I109"/>
    <mergeCell ref="I110:I117"/>
    <mergeCell ref="I118:I119"/>
    <mergeCell ref="I120:I127"/>
    <mergeCell ref="I128:I129"/>
    <mergeCell ref="I80:I87"/>
    <mergeCell ref="I88:I89"/>
    <mergeCell ref="I90:I97"/>
    <mergeCell ref="I98:I99"/>
    <mergeCell ref="I100:I107"/>
    <mergeCell ref="I58:I59"/>
    <mergeCell ref="I60:I67"/>
    <mergeCell ref="I68:I69"/>
    <mergeCell ref="I70:I77"/>
    <mergeCell ref="I78:I79"/>
    <mergeCell ref="I30:I37"/>
    <mergeCell ref="I38:I39"/>
    <mergeCell ref="I40:I47"/>
    <mergeCell ref="I48:I49"/>
    <mergeCell ref="I50:I57"/>
    <mergeCell ref="A38:A46"/>
    <mergeCell ref="I8:I9"/>
    <mergeCell ref="I10:I17"/>
    <mergeCell ref="I18:I19"/>
    <mergeCell ref="I20:I27"/>
    <mergeCell ref="I28:I29"/>
    <mergeCell ref="F120:F127"/>
    <mergeCell ref="F128:F129"/>
    <mergeCell ref="F130:F137"/>
    <mergeCell ref="F98:F99"/>
    <mergeCell ref="F38:F39"/>
    <mergeCell ref="F40:F47"/>
    <mergeCell ref="F48:F49"/>
    <mergeCell ref="F50:F57"/>
    <mergeCell ref="F58:F59"/>
    <mergeCell ref="F60:F67"/>
    <mergeCell ref="F78:F79"/>
    <mergeCell ref="F80:F87"/>
    <mergeCell ref="F88:F89"/>
    <mergeCell ref="F90:F97"/>
    <mergeCell ref="F68:F69"/>
    <mergeCell ref="F70:F77"/>
    <mergeCell ref="F8:F9"/>
    <mergeCell ref="F10:F17"/>
    <mergeCell ref="A98:A106"/>
    <mergeCell ref="A118:A126"/>
    <mergeCell ref="A128:A136"/>
    <mergeCell ref="F18:F19"/>
    <mergeCell ref="F20:F27"/>
    <mergeCell ref="C20:C27"/>
    <mergeCell ref="C30:C37"/>
    <mergeCell ref="F28:F29"/>
    <mergeCell ref="F30:F37"/>
    <mergeCell ref="F100:F107"/>
    <mergeCell ref="C110:C117"/>
    <mergeCell ref="C120:C127"/>
    <mergeCell ref="C130:C137"/>
    <mergeCell ref="C90:C97"/>
    <mergeCell ref="F108:F109"/>
    <mergeCell ref="F110:F117"/>
    <mergeCell ref="F118:F119"/>
    <mergeCell ref="C118:C119"/>
    <mergeCell ref="C128:C129"/>
    <mergeCell ref="C88:C89"/>
    <mergeCell ref="C108:C109"/>
    <mergeCell ref="C100:C107"/>
    <mergeCell ref="A18:A26"/>
    <mergeCell ref="A28:A36"/>
    <mergeCell ref="A108:A116"/>
    <mergeCell ref="C48:C49"/>
    <mergeCell ref="C50:C57"/>
    <mergeCell ref="C58:C59"/>
    <mergeCell ref="C60:C67"/>
    <mergeCell ref="B1:E1"/>
    <mergeCell ref="C18:C19"/>
    <mergeCell ref="C28:C29"/>
    <mergeCell ref="C38:C39"/>
    <mergeCell ref="C40:C47"/>
    <mergeCell ref="C8:C9"/>
    <mergeCell ref="C10:C17"/>
    <mergeCell ref="A7:B7"/>
    <mergeCell ref="A8:A16"/>
    <mergeCell ref="C98:C99"/>
    <mergeCell ref="C70:C77"/>
    <mergeCell ref="C80:C87"/>
    <mergeCell ref="C68:C69"/>
    <mergeCell ref="C78:C79"/>
    <mergeCell ref="A48:A56"/>
    <mergeCell ref="A58:A66"/>
    <mergeCell ref="A68:A76"/>
    <mergeCell ref="A78:A86"/>
    <mergeCell ref="A88:A96"/>
  </mergeCells>
  <conditionalFormatting sqref="D8:E17">
    <cfRule type="containsBlanks" dxfId="252" priority="357">
      <formula>LEN(TRIM(D8))=0</formula>
    </cfRule>
  </conditionalFormatting>
  <conditionalFormatting sqref="B8:B17">
    <cfRule type="containsBlanks" dxfId="251" priority="328">
      <formula>LEN(TRIM(B8))=0</formula>
    </cfRule>
  </conditionalFormatting>
  <conditionalFormatting sqref="C30:C37">
    <cfRule type="containsBlanks" dxfId="250" priority="274">
      <formula>LEN(TRIM(C30))=0</formula>
    </cfRule>
  </conditionalFormatting>
  <conditionalFormatting sqref="C20:C27">
    <cfRule type="containsBlanks" dxfId="249" priority="282">
      <formula>LEN(TRIM(C20))=0</formula>
    </cfRule>
  </conditionalFormatting>
  <conditionalFormatting sqref="C110:C117">
    <cfRule type="containsBlanks" dxfId="248" priority="242">
      <formula>LEN(TRIM(C110))=0</formula>
    </cfRule>
  </conditionalFormatting>
  <conditionalFormatting sqref="B128:B137">
    <cfRule type="containsBlanks" dxfId="247" priority="290">
      <formula>LEN(TRIM(B128))=0</formula>
    </cfRule>
  </conditionalFormatting>
  <conditionalFormatting sqref="F100:F107">
    <cfRule type="containsBlanks" dxfId="246" priority="246">
      <formula>LEN(TRIM(F100))=0</formula>
    </cfRule>
  </conditionalFormatting>
  <conditionalFormatting sqref="B68:B77">
    <cfRule type="containsBlanks" dxfId="245" priority="296">
      <formula>LEN(TRIM(B68))=0</formula>
    </cfRule>
  </conditionalFormatting>
  <conditionalFormatting sqref="B48:B57">
    <cfRule type="containsBlanks" dxfId="244" priority="298">
      <formula>LEN(TRIM(B48))=0</formula>
    </cfRule>
  </conditionalFormatting>
  <conditionalFormatting sqref="B18:B27">
    <cfRule type="containsBlanks" dxfId="243" priority="301">
      <formula>LEN(TRIM(B18))=0</formula>
    </cfRule>
  </conditionalFormatting>
  <conditionalFormatting sqref="B28:B37">
    <cfRule type="containsBlanks" dxfId="242" priority="300">
      <formula>LEN(TRIM(B28))=0</formula>
    </cfRule>
  </conditionalFormatting>
  <conditionalFormatting sqref="B38:B47">
    <cfRule type="containsBlanks" dxfId="241" priority="299">
      <formula>LEN(TRIM(B38))=0</formula>
    </cfRule>
  </conditionalFormatting>
  <conditionalFormatting sqref="C80:C87">
    <cfRule type="containsBlanks" dxfId="240" priority="254">
      <formula>LEN(TRIM(C80))=0</formula>
    </cfRule>
  </conditionalFormatting>
  <conditionalFormatting sqref="B58:B67">
    <cfRule type="containsBlanks" dxfId="239" priority="297">
      <formula>LEN(TRIM(B58))=0</formula>
    </cfRule>
  </conditionalFormatting>
  <conditionalFormatting sqref="B78:B87">
    <cfRule type="containsBlanks" dxfId="238" priority="295">
      <formula>LEN(TRIM(B78))=0</formula>
    </cfRule>
  </conditionalFormatting>
  <conditionalFormatting sqref="B88:B97">
    <cfRule type="containsBlanks" dxfId="237" priority="294">
      <formula>LEN(TRIM(B88))=0</formula>
    </cfRule>
  </conditionalFormatting>
  <conditionalFormatting sqref="B98:B107">
    <cfRule type="containsBlanks" dxfId="236" priority="293">
      <formula>LEN(TRIM(B98))=0</formula>
    </cfRule>
  </conditionalFormatting>
  <conditionalFormatting sqref="B108:B117">
    <cfRule type="containsBlanks" dxfId="235" priority="292">
      <formula>LEN(TRIM(B108))=0</formula>
    </cfRule>
  </conditionalFormatting>
  <conditionalFormatting sqref="B118:B127">
    <cfRule type="containsBlanks" dxfId="234" priority="291">
      <formula>LEN(TRIM(B118))=0</formula>
    </cfRule>
  </conditionalFormatting>
  <conditionalFormatting sqref="C10:C17">
    <cfRule type="containsBlanks" dxfId="233" priority="287">
      <formula>LEN(TRIM(C10))=0</formula>
    </cfRule>
  </conditionalFormatting>
  <conditionalFormatting sqref="C8:C9">
    <cfRule type="containsBlanks" dxfId="232" priority="359">
      <formula>LEN(TRIM(C8))=0</formula>
    </cfRule>
  </conditionalFormatting>
  <conditionalFormatting sqref="C130:C137">
    <cfRule type="containsBlanks" dxfId="231" priority="234">
      <formula>LEN(TRIM(C130))=0</formula>
    </cfRule>
  </conditionalFormatting>
  <conditionalFormatting sqref="F130:F137">
    <cfRule type="containsBlanks" dxfId="230" priority="190">
      <formula>LEN(TRIM(F130))=0</formula>
    </cfRule>
  </conditionalFormatting>
  <conditionalFormatting sqref="D18:E27">
    <cfRule type="containsBlanks" dxfId="229" priority="283">
      <formula>LEN(TRIM(D18))=0</formula>
    </cfRule>
  </conditionalFormatting>
  <conditionalFormatting sqref="C120:C127">
    <cfRule type="containsBlanks" dxfId="228" priority="238">
      <formula>LEN(TRIM(C120))=0</formula>
    </cfRule>
  </conditionalFormatting>
  <conditionalFormatting sqref="C18:C19">
    <cfRule type="containsBlanks" dxfId="227" priority="285">
      <formula>LEN(TRIM(C18))=0</formula>
    </cfRule>
  </conditionalFormatting>
  <conditionalFormatting sqref="G8:H17">
    <cfRule type="containsBlanks" dxfId="226" priority="279">
      <formula>LEN(TRIM(G8))=0</formula>
    </cfRule>
  </conditionalFormatting>
  <conditionalFormatting sqref="F10:F17">
    <cfRule type="containsBlanks" dxfId="225" priority="278">
      <formula>LEN(TRIM(F10))=0</formula>
    </cfRule>
  </conditionalFormatting>
  <conditionalFormatting sqref="F8:F9">
    <cfRule type="containsBlanks" dxfId="224" priority="281">
      <formula>LEN(TRIM(F8))=0</formula>
    </cfRule>
  </conditionalFormatting>
  <conditionalFormatting sqref="D28:E37">
    <cfRule type="containsBlanks" dxfId="223" priority="275">
      <formula>LEN(TRIM(D28))=0</formula>
    </cfRule>
  </conditionalFormatting>
  <conditionalFormatting sqref="C90:C97">
    <cfRule type="containsBlanks" dxfId="222" priority="230">
      <formula>LEN(TRIM(C90))=0</formula>
    </cfRule>
  </conditionalFormatting>
  <conditionalFormatting sqref="C28:C29">
    <cfRule type="containsBlanks" dxfId="221" priority="277">
      <formula>LEN(TRIM(C28))=0</formula>
    </cfRule>
  </conditionalFormatting>
  <conditionalFormatting sqref="D38:E47">
    <cfRule type="containsBlanks" dxfId="220" priority="271">
      <formula>LEN(TRIM(D38))=0</formula>
    </cfRule>
  </conditionalFormatting>
  <conditionalFormatting sqref="C40:C47">
    <cfRule type="containsBlanks" dxfId="219" priority="270">
      <formula>LEN(TRIM(C40))=0</formula>
    </cfRule>
  </conditionalFormatting>
  <conditionalFormatting sqref="C38:C39">
    <cfRule type="containsBlanks" dxfId="218" priority="273">
      <formula>LEN(TRIM(C38))=0</formula>
    </cfRule>
  </conditionalFormatting>
  <conditionalFormatting sqref="G68:H77">
    <cfRule type="containsBlanks" dxfId="217" priority="259">
      <formula>LEN(TRIM(G68))=0</formula>
    </cfRule>
  </conditionalFormatting>
  <conditionalFormatting sqref="F70:F77">
    <cfRule type="containsBlanks" dxfId="216" priority="258">
      <formula>LEN(TRIM(F70))=0</formula>
    </cfRule>
  </conditionalFormatting>
  <conditionalFormatting sqref="F68:F69">
    <cfRule type="containsBlanks" dxfId="215" priority="261">
      <formula>LEN(TRIM(F68))=0</formula>
    </cfRule>
  </conditionalFormatting>
  <conditionalFormatting sqref="D68:E77">
    <cfRule type="containsBlanks" dxfId="214" priority="263">
      <formula>LEN(TRIM(D68))=0</formula>
    </cfRule>
  </conditionalFormatting>
  <conditionalFormatting sqref="C70:C77">
    <cfRule type="containsBlanks" dxfId="213" priority="262">
      <formula>LEN(TRIM(C70))=0</formula>
    </cfRule>
  </conditionalFormatting>
  <conditionalFormatting sqref="C68:C69">
    <cfRule type="containsBlanks" dxfId="212" priority="265">
      <formula>LEN(TRIM(C68))=0</formula>
    </cfRule>
  </conditionalFormatting>
  <conditionalFormatting sqref="D78:E87">
    <cfRule type="containsBlanks" dxfId="211" priority="255">
      <formula>LEN(TRIM(D78))=0</formula>
    </cfRule>
  </conditionalFormatting>
  <conditionalFormatting sqref="C78:C79">
    <cfRule type="containsBlanks" dxfId="210" priority="257">
      <formula>LEN(TRIM(C78))=0</formula>
    </cfRule>
  </conditionalFormatting>
  <conditionalFormatting sqref="D98:E107">
    <cfRule type="containsBlanks" dxfId="209" priority="251">
      <formula>LEN(TRIM(D98))=0</formula>
    </cfRule>
  </conditionalFormatting>
  <conditionalFormatting sqref="C100:C107">
    <cfRule type="containsBlanks" dxfId="208" priority="250">
      <formula>LEN(TRIM(C100))=0</formula>
    </cfRule>
  </conditionalFormatting>
  <conditionalFormatting sqref="C98:C99">
    <cfRule type="containsBlanks" dxfId="207" priority="253">
      <formula>LEN(TRIM(C98))=0</formula>
    </cfRule>
  </conditionalFormatting>
  <conditionalFormatting sqref="G98:H107">
    <cfRule type="containsBlanks" dxfId="206" priority="247">
      <formula>LEN(TRIM(G98))=0</formula>
    </cfRule>
  </conditionalFormatting>
  <conditionalFormatting sqref="F98:F99">
    <cfRule type="containsBlanks" dxfId="205" priority="249">
      <formula>LEN(TRIM(F98))=0</formula>
    </cfRule>
  </conditionalFormatting>
  <conditionalFormatting sqref="D108:E117">
    <cfRule type="containsBlanks" dxfId="204" priority="243">
      <formula>LEN(TRIM(D108))=0</formula>
    </cfRule>
  </conditionalFormatting>
  <conditionalFormatting sqref="C108:C109">
    <cfRule type="containsBlanks" dxfId="203" priority="245">
      <formula>LEN(TRIM(C108))=0</formula>
    </cfRule>
  </conditionalFormatting>
  <conditionalFormatting sqref="D118:E127">
    <cfRule type="containsBlanks" dxfId="202" priority="239">
      <formula>LEN(TRIM(D118))=0</formula>
    </cfRule>
  </conditionalFormatting>
  <conditionalFormatting sqref="C118:C119">
    <cfRule type="containsBlanks" dxfId="201" priority="241">
      <formula>LEN(TRIM(C118))=0</formula>
    </cfRule>
  </conditionalFormatting>
  <conditionalFormatting sqref="D128:E137">
    <cfRule type="containsBlanks" dxfId="200" priority="235">
      <formula>LEN(TRIM(D128))=0</formula>
    </cfRule>
  </conditionalFormatting>
  <conditionalFormatting sqref="C128:C129">
    <cfRule type="containsBlanks" dxfId="199" priority="237">
      <formula>LEN(TRIM(C128))=0</formula>
    </cfRule>
  </conditionalFormatting>
  <conditionalFormatting sqref="D88:E97">
    <cfRule type="containsBlanks" dxfId="198" priority="231">
      <formula>LEN(TRIM(D88))=0</formula>
    </cfRule>
  </conditionalFormatting>
  <conditionalFormatting sqref="C88:C89">
    <cfRule type="containsBlanks" dxfId="197" priority="233">
      <formula>LEN(TRIM(C88))=0</formula>
    </cfRule>
  </conditionalFormatting>
  <conditionalFormatting sqref="G18:H27">
    <cfRule type="containsBlanks" dxfId="196" priority="227">
      <formula>LEN(TRIM(G18))=0</formula>
    </cfRule>
  </conditionalFormatting>
  <conditionalFormatting sqref="F20:F27">
    <cfRule type="containsBlanks" dxfId="195" priority="226">
      <formula>LEN(TRIM(F20))=0</formula>
    </cfRule>
  </conditionalFormatting>
  <conditionalFormatting sqref="F18:F19">
    <cfRule type="containsBlanks" dxfId="194" priority="229">
      <formula>LEN(TRIM(F18))=0</formula>
    </cfRule>
  </conditionalFormatting>
  <conditionalFormatting sqref="G28:H37">
    <cfRule type="containsBlanks" dxfId="193" priority="223">
      <formula>LEN(TRIM(G28))=0</formula>
    </cfRule>
  </conditionalFormatting>
  <conditionalFormatting sqref="F30:F37">
    <cfRule type="containsBlanks" dxfId="192" priority="222">
      <formula>LEN(TRIM(F30))=0</formula>
    </cfRule>
  </conditionalFormatting>
  <conditionalFormatting sqref="F28:F29">
    <cfRule type="containsBlanks" dxfId="191" priority="225">
      <formula>LEN(TRIM(F28))=0</formula>
    </cfRule>
  </conditionalFormatting>
  <conditionalFormatting sqref="G38:H47">
    <cfRule type="containsBlanks" dxfId="190" priority="219">
      <formula>LEN(TRIM(G38))=0</formula>
    </cfRule>
  </conditionalFormatting>
  <conditionalFormatting sqref="F40:F47">
    <cfRule type="containsBlanks" dxfId="189" priority="218">
      <formula>LEN(TRIM(F40))=0</formula>
    </cfRule>
  </conditionalFormatting>
  <conditionalFormatting sqref="F38:F39">
    <cfRule type="containsBlanks" dxfId="188" priority="221">
      <formula>LEN(TRIM(F38))=0</formula>
    </cfRule>
  </conditionalFormatting>
  <conditionalFormatting sqref="G48:H57">
    <cfRule type="containsBlanks" dxfId="187" priority="215">
      <formula>LEN(TRIM(G48))=0</formula>
    </cfRule>
  </conditionalFormatting>
  <conditionalFormatting sqref="F50:F57">
    <cfRule type="containsBlanks" dxfId="186" priority="214">
      <formula>LEN(TRIM(F50))=0</formula>
    </cfRule>
  </conditionalFormatting>
  <conditionalFormatting sqref="F48:F49">
    <cfRule type="containsBlanks" dxfId="185" priority="217">
      <formula>LEN(TRIM(F48))=0</formula>
    </cfRule>
  </conditionalFormatting>
  <conditionalFormatting sqref="G58:H67">
    <cfRule type="containsBlanks" dxfId="184" priority="211">
      <formula>LEN(TRIM(G58))=0</formula>
    </cfRule>
  </conditionalFormatting>
  <conditionalFormatting sqref="F60:F67">
    <cfRule type="containsBlanks" dxfId="183" priority="210">
      <formula>LEN(TRIM(F60))=0</formula>
    </cfRule>
  </conditionalFormatting>
  <conditionalFormatting sqref="F58:F59">
    <cfRule type="containsBlanks" dxfId="182" priority="213">
      <formula>LEN(TRIM(F58))=0</formula>
    </cfRule>
  </conditionalFormatting>
  <conditionalFormatting sqref="G78:H87">
    <cfRule type="containsBlanks" dxfId="181" priority="207">
      <formula>LEN(TRIM(G78))=0</formula>
    </cfRule>
  </conditionalFormatting>
  <conditionalFormatting sqref="F80:F87">
    <cfRule type="containsBlanks" dxfId="180" priority="206">
      <formula>LEN(TRIM(F80))=0</formula>
    </cfRule>
  </conditionalFormatting>
  <conditionalFormatting sqref="F78:F79">
    <cfRule type="containsBlanks" dxfId="179" priority="209">
      <formula>LEN(TRIM(F78))=0</formula>
    </cfRule>
  </conditionalFormatting>
  <conditionalFormatting sqref="G88:H97">
    <cfRule type="containsBlanks" dxfId="178" priority="203">
      <formula>LEN(TRIM(G88))=0</formula>
    </cfRule>
  </conditionalFormatting>
  <conditionalFormatting sqref="F90:F97">
    <cfRule type="containsBlanks" dxfId="177" priority="202">
      <formula>LEN(TRIM(F90))=0</formula>
    </cfRule>
  </conditionalFormatting>
  <conditionalFormatting sqref="F88:F89">
    <cfRule type="containsBlanks" dxfId="176" priority="205">
      <formula>LEN(TRIM(F88))=0</formula>
    </cfRule>
  </conditionalFormatting>
  <conditionalFormatting sqref="G108:H117">
    <cfRule type="containsBlanks" dxfId="175" priority="199">
      <formula>LEN(TRIM(G108))=0</formula>
    </cfRule>
  </conditionalFormatting>
  <conditionalFormatting sqref="F110:F117">
    <cfRule type="containsBlanks" dxfId="174" priority="198">
      <formula>LEN(TRIM(F110))=0</formula>
    </cfRule>
  </conditionalFormatting>
  <conditionalFormatting sqref="F108:F109">
    <cfRule type="containsBlanks" dxfId="173" priority="201">
      <formula>LEN(TRIM(F108))=0</formula>
    </cfRule>
  </conditionalFormatting>
  <conditionalFormatting sqref="G118:H127">
    <cfRule type="containsBlanks" dxfId="172" priority="195">
      <formula>LEN(TRIM(G118))=0</formula>
    </cfRule>
  </conditionalFormatting>
  <conditionalFormatting sqref="F120:F127">
    <cfRule type="containsBlanks" dxfId="171" priority="194">
      <formula>LEN(TRIM(F120))=0</formula>
    </cfRule>
  </conditionalFormatting>
  <conditionalFormatting sqref="F118:F119">
    <cfRule type="containsBlanks" dxfId="170" priority="197">
      <formula>LEN(TRIM(F118))=0</formula>
    </cfRule>
  </conditionalFormatting>
  <conditionalFormatting sqref="G128:H137">
    <cfRule type="containsBlanks" dxfId="169" priority="191">
      <formula>LEN(TRIM(G128))=0</formula>
    </cfRule>
  </conditionalFormatting>
  <conditionalFormatting sqref="F128:F129">
    <cfRule type="containsBlanks" dxfId="168" priority="193">
      <formula>LEN(TRIM(F128))=0</formula>
    </cfRule>
  </conditionalFormatting>
  <conditionalFormatting sqref="A17">
    <cfRule type="dataBar" priority="149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{500D3199-DAAE-4A65-B63E-AE4784724009}</x14:id>
        </ext>
      </extLst>
    </cfRule>
    <cfRule type="containsErrors" dxfId="167" priority="150">
      <formula>ISERROR(A17)</formula>
    </cfRule>
  </conditionalFormatting>
  <conditionalFormatting sqref="A97">
    <cfRule type="dataBar" priority="99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{04D048B8-6DBC-4C50-A657-F178A7BF8A3A}</x14:id>
        </ext>
      </extLst>
    </cfRule>
    <cfRule type="containsErrors" dxfId="166" priority="100">
      <formula>ISERROR(A97)</formula>
    </cfRule>
  </conditionalFormatting>
  <conditionalFormatting sqref="A117">
    <cfRule type="dataBar" priority="95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{186390F3-1ADF-4074-A699-9D40B01AC6C2}</x14:id>
        </ext>
      </extLst>
    </cfRule>
    <cfRule type="containsErrors" dxfId="165" priority="96">
      <formula>ISERROR(A117)</formula>
    </cfRule>
  </conditionalFormatting>
  <conditionalFormatting sqref="A37">
    <cfRule type="dataBar" priority="111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{00FA7EE4-80A7-4FC4-991E-D92F9BEBCBA2}</x14:id>
        </ext>
      </extLst>
    </cfRule>
    <cfRule type="containsErrors" dxfId="164" priority="112">
      <formula>ISERROR(A37)</formula>
    </cfRule>
  </conditionalFormatting>
  <conditionalFormatting sqref="A107">
    <cfRule type="dataBar" priority="97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{8EB0510D-C6F5-4A42-8B5E-303B4E4F0859}</x14:id>
        </ext>
      </extLst>
    </cfRule>
    <cfRule type="containsErrors" dxfId="163" priority="98">
      <formula>ISERROR(A107)</formula>
    </cfRule>
  </conditionalFormatting>
  <conditionalFormatting sqref="A27">
    <cfRule type="dataBar" priority="113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{FE529D69-D587-4C62-AC46-3A9293CA68C7}</x14:id>
        </ext>
      </extLst>
    </cfRule>
    <cfRule type="containsErrors" dxfId="162" priority="114">
      <formula>ISERROR(A27)</formula>
    </cfRule>
  </conditionalFormatting>
  <conditionalFormatting sqref="A47">
    <cfRule type="dataBar" priority="109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{DF82A2E8-77D0-4440-A996-FE4E7893FE87}</x14:id>
        </ext>
      </extLst>
    </cfRule>
    <cfRule type="containsErrors" dxfId="161" priority="110">
      <formula>ISERROR(A47)</formula>
    </cfRule>
  </conditionalFormatting>
  <conditionalFormatting sqref="A57">
    <cfRule type="dataBar" priority="107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{D28C48DA-43EA-4EBD-A361-14F172729A89}</x14:id>
        </ext>
      </extLst>
    </cfRule>
    <cfRule type="containsErrors" dxfId="160" priority="108">
      <formula>ISERROR(A57)</formula>
    </cfRule>
  </conditionalFormatting>
  <conditionalFormatting sqref="A67">
    <cfRule type="dataBar" priority="105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{B6AEC8C2-99F3-4EFD-AB3B-07EFC4A6F3CA}</x14:id>
        </ext>
      </extLst>
    </cfRule>
    <cfRule type="containsErrors" dxfId="159" priority="106">
      <formula>ISERROR(A67)</formula>
    </cfRule>
  </conditionalFormatting>
  <conditionalFormatting sqref="A77">
    <cfRule type="dataBar" priority="103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{E281C0ED-A25E-4A7B-8DD7-8191AF68DC07}</x14:id>
        </ext>
      </extLst>
    </cfRule>
    <cfRule type="containsErrors" dxfId="158" priority="104">
      <formula>ISERROR(A77)</formula>
    </cfRule>
  </conditionalFormatting>
  <conditionalFormatting sqref="A87">
    <cfRule type="dataBar" priority="101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{1578993D-AC6C-4178-9F92-A681B405BB10}</x14:id>
        </ext>
      </extLst>
    </cfRule>
    <cfRule type="containsErrors" dxfId="157" priority="102">
      <formula>ISERROR(A87)</formula>
    </cfRule>
  </conditionalFormatting>
  <conditionalFormatting sqref="A127">
    <cfRule type="dataBar" priority="93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{525721D5-9709-4C7F-AD21-0337FFBF2E21}</x14:id>
        </ext>
      </extLst>
    </cfRule>
    <cfRule type="containsErrors" dxfId="156" priority="94">
      <formula>ISERROR(A127)</formula>
    </cfRule>
  </conditionalFormatting>
  <conditionalFormatting sqref="A137">
    <cfRule type="dataBar" priority="91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{1384D638-0B1D-4539-9BE6-797E82EBDF1C}</x14:id>
        </ext>
      </extLst>
    </cfRule>
    <cfRule type="containsErrors" dxfId="155" priority="92">
      <formula>ISERROR(A137)</formula>
    </cfRule>
  </conditionalFormatting>
  <conditionalFormatting sqref="D48:E57">
    <cfRule type="containsBlanks" dxfId="154" priority="88">
      <formula>LEN(TRIM(D48))=0</formula>
    </cfRule>
  </conditionalFormatting>
  <conditionalFormatting sqref="C50:C57">
    <cfRule type="containsBlanks" dxfId="153" priority="87">
      <formula>LEN(TRIM(C50))=0</formula>
    </cfRule>
  </conditionalFormatting>
  <conditionalFormatting sqref="C48:C49">
    <cfRule type="containsBlanks" dxfId="152" priority="90">
      <formula>LEN(TRIM(C48))=0</formula>
    </cfRule>
  </conditionalFormatting>
  <conditionalFormatting sqref="D58:E67">
    <cfRule type="containsBlanks" dxfId="151" priority="84">
      <formula>LEN(TRIM(D58))=0</formula>
    </cfRule>
  </conditionalFormatting>
  <conditionalFormatting sqref="C60:C67">
    <cfRule type="containsBlanks" dxfId="150" priority="83">
      <formula>LEN(TRIM(C60))=0</formula>
    </cfRule>
  </conditionalFormatting>
  <conditionalFormatting sqref="C58:C59">
    <cfRule type="containsBlanks" dxfId="149" priority="86">
      <formula>LEN(TRIM(C58))=0</formula>
    </cfRule>
  </conditionalFormatting>
  <conditionalFormatting sqref="I100:I107">
    <cfRule type="containsBlanks" dxfId="148" priority="71">
      <formula>LEN(TRIM(I100))=0</formula>
    </cfRule>
  </conditionalFormatting>
  <conditionalFormatting sqref="I130:I137">
    <cfRule type="containsBlanks" dxfId="147" priority="31">
      <formula>LEN(TRIM(I130))=0</formula>
    </cfRule>
  </conditionalFormatting>
  <conditionalFormatting sqref="J8:K17">
    <cfRule type="containsBlanks" dxfId="146" priority="80">
      <formula>LEN(TRIM(J8))=0</formula>
    </cfRule>
  </conditionalFormatting>
  <conditionalFormatting sqref="I10:I17">
    <cfRule type="containsBlanks" dxfId="145" priority="79">
      <formula>LEN(TRIM(I10))=0</formula>
    </cfRule>
  </conditionalFormatting>
  <conditionalFormatting sqref="I8:I9">
    <cfRule type="containsBlanks" dxfId="144" priority="82">
      <formula>LEN(TRIM(I8))=0</formula>
    </cfRule>
  </conditionalFormatting>
  <conditionalFormatting sqref="J68:K77">
    <cfRule type="containsBlanks" dxfId="143" priority="76">
      <formula>LEN(TRIM(J68))=0</formula>
    </cfRule>
  </conditionalFormatting>
  <conditionalFormatting sqref="I70:I77">
    <cfRule type="containsBlanks" dxfId="142" priority="75">
      <formula>LEN(TRIM(I70))=0</formula>
    </cfRule>
  </conditionalFormatting>
  <conditionalFormatting sqref="I68:I69">
    <cfRule type="containsBlanks" dxfId="141" priority="78">
      <formula>LEN(TRIM(I68))=0</formula>
    </cfRule>
  </conditionalFormatting>
  <conditionalFormatting sqref="J98:K107">
    <cfRule type="containsBlanks" dxfId="140" priority="72">
      <formula>LEN(TRIM(J98))=0</formula>
    </cfRule>
  </conditionalFormatting>
  <conditionalFormatting sqref="I98:I99">
    <cfRule type="containsBlanks" dxfId="139" priority="74">
      <formula>LEN(TRIM(I98))=0</formula>
    </cfRule>
  </conditionalFormatting>
  <conditionalFormatting sqref="J18:K27">
    <cfRule type="containsBlanks" dxfId="138" priority="68">
      <formula>LEN(TRIM(J18))=0</formula>
    </cfRule>
  </conditionalFormatting>
  <conditionalFormatting sqref="I20:I27">
    <cfRule type="containsBlanks" dxfId="137" priority="67">
      <formula>LEN(TRIM(I20))=0</formula>
    </cfRule>
  </conditionalFormatting>
  <conditionalFormatting sqref="I18:I19">
    <cfRule type="containsBlanks" dxfId="136" priority="70">
      <formula>LEN(TRIM(I18))=0</formula>
    </cfRule>
  </conditionalFormatting>
  <conditionalFormatting sqref="J28:K37">
    <cfRule type="containsBlanks" dxfId="135" priority="64">
      <formula>LEN(TRIM(J28))=0</formula>
    </cfRule>
  </conditionalFormatting>
  <conditionalFormatting sqref="I30:I37">
    <cfRule type="containsBlanks" dxfId="134" priority="63">
      <formula>LEN(TRIM(I30))=0</formula>
    </cfRule>
  </conditionalFormatting>
  <conditionalFormatting sqref="I28:I29">
    <cfRule type="containsBlanks" dxfId="133" priority="66">
      <formula>LEN(TRIM(I28))=0</formula>
    </cfRule>
  </conditionalFormatting>
  <conditionalFormatting sqref="J38:K47">
    <cfRule type="containsBlanks" dxfId="132" priority="60">
      <formula>LEN(TRIM(J38))=0</formula>
    </cfRule>
  </conditionalFormatting>
  <conditionalFormatting sqref="I40:I47">
    <cfRule type="containsBlanks" dxfId="131" priority="59">
      <formula>LEN(TRIM(I40))=0</formula>
    </cfRule>
  </conditionalFormatting>
  <conditionalFormatting sqref="I38:I39">
    <cfRule type="containsBlanks" dxfId="130" priority="62">
      <formula>LEN(TRIM(I38))=0</formula>
    </cfRule>
  </conditionalFormatting>
  <conditionalFormatting sqref="J48:K57">
    <cfRule type="containsBlanks" dxfId="129" priority="56">
      <formula>LEN(TRIM(J48))=0</formula>
    </cfRule>
  </conditionalFormatting>
  <conditionalFormatting sqref="I50:I57">
    <cfRule type="containsBlanks" dxfId="128" priority="55">
      <formula>LEN(TRIM(I50))=0</formula>
    </cfRule>
  </conditionalFormatting>
  <conditionalFormatting sqref="I48:I49">
    <cfRule type="containsBlanks" dxfId="127" priority="58">
      <formula>LEN(TRIM(I48))=0</formula>
    </cfRule>
  </conditionalFormatting>
  <conditionalFormatting sqref="J58:K67">
    <cfRule type="containsBlanks" dxfId="126" priority="52">
      <formula>LEN(TRIM(J58))=0</formula>
    </cfRule>
  </conditionalFormatting>
  <conditionalFormatting sqref="I60:I67">
    <cfRule type="containsBlanks" dxfId="125" priority="51">
      <formula>LEN(TRIM(I60))=0</formula>
    </cfRule>
  </conditionalFormatting>
  <conditionalFormatting sqref="I58:I59">
    <cfRule type="containsBlanks" dxfId="124" priority="54">
      <formula>LEN(TRIM(I58))=0</formula>
    </cfRule>
  </conditionalFormatting>
  <conditionalFormatting sqref="J78:K87">
    <cfRule type="containsBlanks" dxfId="123" priority="48">
      <formula>LEN(TRIM(J78))=0</formula>
    </cfRule>
  </conditionalFormatting>
  <conditionalFormatting sqref="I80:I87">
    <cfRule type="containsBlanks" dxfId="122" priority="47">
      <formula>LEN(TRIM(I80))=0</formula>
    </cfRule>
  </conditionalFormatting>
  <conditionalFormatting sqref="I78:I79">
    <cfRule type="containsBlanks" dxfId="121" priority="50">
      <formula>LEN(TRIM(I78))=0</formula>
    </cfRule>
  </conditionalFormatting>
  <conditionalFormatting sqref="J88:K97">
    <cfRule type="containsBlanks" dxfId="120" priority="44">
      <formula>LEN(TRIM(J88))=0</formula>
    </cfRule>
  </conditionalFormatting>
  <conditionalFormatting sqref="I90:I97">
    <cfRule type="containsBlanks" dxfId="119" priority="43">
      <formula>LEN(TRIM(I90))=0</formula>
    </cfRule>
  </conditionalFormatting>
  <conditionalFormatting sqref="I88:I89">
    <cfRule type="containsBlanks" dxfId="118" priority="46">
      <formula>LEN(TRIM(I88))=0</formula>
    </cfRule>
  </conditionalFormatting>
  <conditionalFormatting sqref="J108:K117">
    <cfRule type="containsBlanks" dxfId="117" priority="40">
      <formula>LEN(TRIM(J108))=0</formula>
    </cfRule>
  </conditionalFormatting>
  <conditionalFormatting sqref="I110:I117">
    <cfRule type="containsBlanks" dxfId="116" priority="39">
      <formula>LEN(TRIM(I110))=0</formula>
    </cfRule>
  </conditionalFormatting>
  <conditionalFormatting sqref="I108:I109">
    <cfRule type="containsBlanks" dxfId="115" priority="42">
      <formula>LEN(TRIM(I108))=0</formula>
    </cfRule>
  </conditionalFormatting>
  <conditionalFormatting sqref="J118:K127">
    <cfRule type="containsBlanks" dxfId="114" priority="36">
      <formula>LEN(TRIM(J118))=0</formula>
    </cfRule>
  </conditionalFormatting>
  <conditionalFormatting sqref="I120:I127">
    <cfRule type="containsBlanks" dxfId="113" priority="35">
      <formula>LEN(TRIM(I120))=0</formula>
    </cfRule>
  </conditionalFormatting>
  <conditionalFormatting sqref="I118:I119">
    <cfRule type="containsBlanks" dxfId="112" priority="38">
      <formula>LEN(TRIM(I118))=0</formula>
    </cfRule>
  </conditionalFormatting>
  <conditionalFormatting sqref="J128:K137">
    <cfRule type="containsBlanks" dxfId="111" priority="32">
      <formula>LEN(TRIM(J128))=0</formula>
    </cfRule>
  </conditionalFormatting>
  <conditionalFormatting sqref="I128:I129">
    <cfRule type="containsBlanks" dxfId="110" priority="34">
      <formula>LEN(TRIM(I128))=0</formula>
    </cfRule>
  </conditionalFormatting>
  <conditionalFormatting sqref="B138:B147">
    <cfRule type="containsBlanks" dxfId="109" priority="30">
      <formula>LEN(TRIM(B138))=0</formula>
    </cfRule>
  </conditionalFormatting>
  <conditionalFormatting sqref="C140:C147">
    <cfRule type="containsBlanks" dxfId="108" priority="26">
      <formula>LEN(TRIM(C140))=0</formula>
    </cfRule>
  </conditionalFormatting>
  <conditionalFormatting sqref="F140:F147">
    <cfRule type="containsBlanks" dxfId="107" priority="22">
      <formula>LEN(TRIM(F140))=0</formula>
    </cfRule>
  </conditionalFormatting>
  <conditionalFormatting sqref="D138:E147">
    <cfRule type="containsBlanks" dxfId="106" priority="27">
      <formula>LEN(TRIM(D138))=0</formula>
    </cfRule>
  </conditionalFormatting>
  <conditionalFormatting sqref="C138:C139">
    <cfRule type="containsBlanks" dxfId="105" priority="29">
      <formula>LEN(TRIM(C138))=0</formula>
    </cfRule>
  </conditionalFormatting>
  <conditionalFormatting sqref="G138:H147">
    <cfRule type="containsBlanks" dxfId="104" priority="23">
      <formula>LEN(TRIM(G138))=0</formula>
    </cfRule>
  </conditionalFormatting>
  <conditionalFormatting sqref="F138:F139">
    <cfRule type="containsBlanks" dxfId="103" priority="25">
      <formula>LEN(TRIM(F138))=0</formula>
    </cfRule>
  </conditionalFormatting>
  <conditionalFormatting sqref="A147">
    <cfRule type="dataBar" priority="20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{EF8FF28D-7964-485D-B49B-9BB4FEA7F11A}</x14:id>
        </ext>
      </extLst>
    </cfRule>
    <cfRule type="containsErrors" dxfId="102" priority="21">
      <formula>ISERROR(A147)</formula>
    </cfRule>
  </conditionalFormatting>
  <conditionalFormatting sqref="B148:B157">
    <cfRule type="containsBlanks" dxfId="101" priority="19">
      <formula>LEN(TRIM(B148))=0</formula>
    </cfRule>
  </conditionalFormatting>
  <conditionalFormatting sqref="C150:C157">
    <cfRule type="containsBlanks" dxfId="100" priority="15">
      <formula>LEN(TRIM(C150))=0</formula>
    </cfRule>
  </conditionalFormatting>
  <conditionalFormatting sqref="F150:F157">
    <cfRule type="containsBlanks" dxfId="99" priority="11">
      <formula>LEN(TRIM(F150))=0</formula>
    </cfRule>
  </conditionalFormatting>
  <conditionalFormatting sqref="D148:E157">
    <cfRule type="containsBlanks" dxfId="98" priority="16">
      <formula>LEN(TRIM(D148))=0</formula>
    </cfRule>
  </conditionalFormatting>
  <conditionalFormatting sqref="C148:C149">
    <cfRule type="containsBlanks" dxfId="97" priority="18">
      <formula>LEN(TRIM(C148))=0</formula>
    </cfRule>
  </conditionalFormatting>
  <conditionalFormatting sqref="G148:H157">
    <cfRule type="containsBlanks" dxfId="96" priority="12">
      <formula>LEN(TRIM(G148))=0</formula>
    </cfRule>
  </conditionalFormatting>
  <conditionalFormatting sqref="F148:F149">
    <cfRule type="containsBlanks" dxfId="95" priority="14">
      <formula>LEN(TRIM(F148))=0</formula>
    </cfRule>
  </conditionalFormatting>
  <conditionalFormatting sqref="A157">
    <cfRule type="dataBar" priority="9">
      <dataBar>
        <cfvo type="num" val="0"/>
        <cfvo type="num" val="100"/>
        <color rgb="FF638EC6"/>
      </dataBar>
      <extLst>
        <ext xmlns:x14="http://schemas.microsoft.com/office/spreadsheetml/2009/9/main" uri="{B025F937-C7B1-47D3-B67F-A62EFF666E3E}">
          <x14:id>{90F72244-3F36-4D85-B366-F5EF70B770DD}</x14:id>
        </ext>
      </extLst>
    </cfRule>
    <cfRule type="containsErrors" dxfId="94" priority="10">
      <formula>ISERROR(A157)</formula>
    </cfRule>
  </conditionalFormatting>
  <conditionalFormatting sqref="I140:I147">
    <cfRule type="containsBlanks" dxfId="93" priority="5">
      <formula>LEN(TRIM(I140))=0</formula>
    </cfRule>
  </conditionalFormatting>
  <conditionalFormatting sqref="J138:K147">
    <cfRule type="containsBlanks" dxfId="92" priority="6">
      <formula>LEN(TRIM(J138))=0</formula>
    </cfRule>
  </conditionalFormatting>
  <conditionalFormatting sqref="I138:I139">
    <cfRule type="containsBlanks" dxfId="91" priority="8">
      <formula>LEN(TRIM(I138))=0</formula>
    </cfRule>
  </conditionalFormatting>
  <conditionalFormatting sqref="I150:I157">
    <cfRule type="containsBlanks" dxfId="90" priority="1">
      <formula>LEN(TRIM(I150))=0</formula>
    </cfRule>
  </conditionalFormatting>
  <conditionalFormatting sqref="J148:K157">
    <cfRule type="containsBlanks" dxfId="89" priority="2">
      <formula>LEN(TRIM(J148))=0</formula>
    </cfRule>
  </conditionalFormatting>
  <conditionalFormatting sqref="I148:I149">
    <cfRule type="containsBlanks" dxfId="88" priority="4">
      <formula>LEN(TRIM(I148))=0</formula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00D3199-DAAE-4A65-B63E-AE4784724009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A17</xm:sqref>
        </x14:conditionalFormatting>
        <x14:conditionalFormatting xmlns:xm="http://schemas.microsoft.com/office/excel/2006/main">
          <x14:cfRule type="dataBar" id="{04D048B8-6DBC-4C50-A657-F178A7BF8A3A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A97</xm:sqref>
        </x14:conditionalFormatting>
        <x14:conditionalFormatting xmlns:xm="http://schemas.microsoft.com/office/excel/2006/main">
          <x14:cfRule type="dataBar" id="{186390F3-1ADF-4074-A699-9D40B01AC6C2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A117</xm:sqref>
        </x14:conditionalFormatting>
        <x14:conditionalFormatting xmlns:xm="http://schemas.microsoft.com/office/excel/2006/main">
          <x14:cfRule type="dataBar" id="{00FA7EE4-80A7-4FC4-991E-D92F9BEBCBA2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A37</xm:sqref>
        </x14:conditionalFormatting>
        <x14:conditionalFormatting xmlns:xm="http://schemas.microsoft.com/office/excel/2006/main">
          <x14:cfRule type="dataBar" id="{8EB0510D-C6F5-4A42-8B5E-303B4E4F0859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A107</xm:sqref>
        </x14:conditionalFormatting>
        <x14:conditionalFormatting xmlns:xm="http://schemas.microsoft.com/office/excel/2006/main">
          <x14:cfRule type="dataBar" id="{FE529D69-D587-4C62-AC46-3A9293CA68C7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A27</xm:sqref>
        </x14:conditionalFormatting>
        <x14:conditionalFormatting xmlns:xm="http://schemas.microsoft.com/office/excel/2006/main">
          <x14:cfRule type="dataBar" id="{DF82A2E8-77D0-4440-A996-FE4E7893FE87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A47</xm:sqref>
        </x14:conditionalFormatting>
        <x14:conditionalFormatting xmlns:xm="http://schemas.microsoft.com/office/excel/2006/main">
          <x14:cfRule type="dataBar" id="{D28C48DA-43EA-4EBD-A361-14F172729A89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A57</xm:sqref>
        </x14:conditionalFormatting>
        <x14:conditionalFormatting xmlns:xm="http://schemas.microsoft.com/office/excel/2006/main">
          <x14:cfRule type="dataBar" id="{B6AEC8C2-99F3-4EFD-AB3B-07EFC4A6F3CA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A67</xm:sqref>
        </x14:conditionalFormatting>
        <x14:conditionalFormatting xmlns:xm="http://schemas.microsoft.com/office/excel/2006/main">
          <x14:cfRule type="dataBar" id="{E281C0ED-A25E-4A7B-8DD7-8191AF68DC07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A77</xm:sqref>
        </x14:conditionalFormatting>
        <x14:conditionalFormatting xmlns:xm="http://schemas.microsoft.com/office/excel/2006/main">
          <x14:cfRule type="dataBar" id="{1578993D-AC6C-4178-9F92-A681B405BB10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A87</xm:sqref>
        </x14:conditionalFormatting>
        <x14:conditionalFormatting xmlns:xm="http://schemas.microsoft.com/office/excel/2006/main">
          <x14:cfRule type="dataBar" id="{525721D5-9709-4C7F-AD21-0337FFBF2E21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A127</xm:sqref>
        </x14:conditionalFormatting>
        <x14:conditionalFormatting xmlns:xm="http://schemas.microsoft.com/office/excel/2006/main">
          <x14:cfRule type="dataBar" id="{1384D638-0B1D-4539-9BE6-797E82EBDF1C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A137</xm:sqref>
        </x14:conditionalFormatting>
        <x14:conditionalFormatting xmlns:xm="http://schemas.microsoft.com/office/excel/2006/main">
          <x14:cfRule type="dataBar" id="{EF8FF28D-7964-485D-B49B-9BB4FEA7F11A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A147</xm:sqref>
        </x14:conditionalFormatting>
        <x14:conditionalFormatting xmlns:xm="http://schemas.microsoft.com/office/excel/2006/main">
          <x14:cfRule type="dataBar" id="{90F72244-3F36-4D85-B366-F5EF70B770DD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A157</xm:sqref>
        </x14:conditionalFormatting>
        <x14:conditionalFormatting xmlns:xm="http://schemas.microsoft.com/office/excel/2006/main">
          <x14:cfRule type="cellIs" priority="358" operator="greaterThan" id="{B31AAC04-0934-4FBA-A9BA-7831CEBDC9EB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cellIs" priority="284" operator="greaterThan" id="{19422931-A11A-43EA-9C22-9839E5905B1B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cellIs" priority="280" operator="greaterThan" id="{634EABBE-F782-4D0D-A37A-BB832EF953C3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H13</xm:sqref>
        </x14:conditionalFormatting>
        <x14:conditionalFormatting xmlns:xm="http://schemas.microsoft.com/office/excel/2006/main">
          <x14:cfRule type="cellIs" priority="276" operator="greaterThan" id="{5E6F7EBF-AD42-49DB-86A2-F6B21A921607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ellIs" priority="272" operator="greaterThan" id="{4B9EDD6B-2B95-4E5E-820A-19F13AA141F9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cellIs" priority="260" operator="greaterThan" id="{4D1788D1-ABD0-4722-95D2-6D86BB544BFA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H73</xm:sqref>
        </x14:conditionalFormatting>
        <x14:conditionalFormatting xmlns:xm="http://schemas.microsoft.com/office/excel/2006/main">
          <x14:cfRule type="cellIs" priority="264" operator="greaterThan" id="{CD404B6D-2C11-43F9-9453-D37587E0AFDA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E73</xm:sqref>
        </x14:conditionalFormatting>
        <x14:conditionalFormatting xmlns:xm="http://schemas.microsoft.com/office/excel/2006/main">
          <x14:cfRule type="cellIs" priority="256" operator="greaterThan" id="{CF81AFD0-08BF-435D-8B69-E255943DB13F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E83</xm:sqref>
        </x14:conditionalFormatting>
        <x14:conditionalFormatting xmlns:xm="http://schemas.microsoft.com/office/excel/2006/main">
          <x14:cfRule type="cellIs" priority="252" operator="greaterThan" id="{D19DE204-1864-4E63-B6DB-DBC9EE051DA1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E103</xm:sqref>
        </x14:conditionalFormatting>
        <x14:conditionalFormatting xmlns:xm="http://schemas.microsoft.com/office/excel/2006/main">
          <x14:cfRule type="cellIs" priority="248" operator="greaterThan" id="{3ACBE436-77F0-46EA-96F4-B50BBD2F9571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H103</xm:sqref>
        </x14:conditionalFormatting>
        <x14:conditionalFormatting xmlns:xm="http://schemas.microsoft.com/office/excel/2006/main">
          <x14:cfRule type="cellIs" priority="244" operator="greaterThan" id="{AFA7262B-A9C0-4959-9939-058533C50158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E113</xm:sqref>
        </x14:conditionalFormatting>
        <x14:conditionalFormatting xmlns:xm="http://schemas.microsoft.com/office/excel/2006/main">
          <x14:cfRule type="cellIs" priority="240" operator="greaterThan" id="{B54EB2A1-55F1-4164-AE56-47332A8858E1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E123</xm:sqref>
        </x14:conditionalFormatting>
        <x14:conditionalFormatting xmlns:xm="http://schemas.microsoft.com/office/excel/2006/main">
          <x14:cfRule type="cellIs" priority="236" operator="greaterThan" id="{C7737183-DB11-48CA-ADF5-EFACAD49979C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E133</xm:sqref>
        </x14:conditionalFormatting>
        <x14:conditionalFormatting xmlns:xm="http://schemas.microsoft.com/office/excel/2006/main">
          <x14:cfRule type="cellIs" priority="232" operator="greaterThan" id="{B7E3FC69-9C65-4F0B-9633-087C1D6B44C7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E93</xm:sqref>
        </x14:conditionalFormatting>
        <x14:conditionalFormatting xmlns:xm="http://schemas.microsoft.com/office/excel/2006/main">
          <x14:cfRule type="cellIs" priority="228" operator="greaterThan" id="{4F39E90D-0DD2-4D08-937F-2B3DCA52A8D0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cellIs" priority="224" operator="greaterThan" id="{082B63D5-FAC1-43CD-B5C0-11EE13855EF5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cellIs" priority="220" operator="greaterThan" id="{0AFA5A7F-ACD6-4A85-B62B-03171AAC0A69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216" operator="greaterThan" id="{F4B0E34B-78C3-4D9F-A863-6756E2C01C8F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H53</xm:sqref>
        </x14:conditionalFormatting>
        <x14:conditionalFormatting xmlns:xm="http://schemas.microsoft.com/office/excel/2006/main">
          <x14:cfRule type="cellIs" priority="212" operator="greaterThan" id="{556F237A-85C7-4A10-AF98-5FECD5EA74EA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H63</xm:sqref>
        </x14:conditionalFormatting>
        <x14:conditionalFormatting xmlns:xm="http://schemas.microsoft.com/office/excel/2006/main">
          <x14:cfRule type="cellIs" priority="208" operator="greaterThan" id="{196E91D4-4AAA-40D0-9F8E-CB885E046932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H83</xm:sqref>
        </x14:conditionalFormatting>
        <x14:conditionalFormatting xmlns:xm="http://schemas.microsoft.com/office/excel/2006/main">
          <x14:cfRule type="cellIs" priority="204" operator="greaterThan" id="{E893202C-9C28-4CF0-8FF8-C457EF049C8E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H93</xm:sqref>
        </x14:conditionalFormatting>
        <x14:conditionalFormatting xmlns:xm="http://schemas.microsoft.com/office/excel/2006/main">
          <x14:cfRule type="cellIs" priority="200" operator="greaterThan" id="{D9107F10-122E-4883-9D90-68B171F43AB5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H113</xm:sqref>
        </x14:conditionalFormatting>
        <x14:conditionalFormatting xmlns:xm="http://schemas.microsoft.com/office/excel/2006/main">
          <x14:cfRule type="cellIs" priority="196" operator="greaterThan" id="{6FBF79C1-A0BA-4DB8-9A75-B5C295A69E68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H123</xm:sqref>
        </x14:conditionalFormatting>
        <x14:conditionalFormatting xmlns:xm="http://schemas.microsoft.com/office/excel/2006/main">
          <x14:cfRule type="cellIs" priority="192" operator="greaterThan" id="{0EEA259C-267F-4552-AA5E-AF899F53A76D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H133</xm:sqref>
        </x14:conditionalFormatting>
        <x14:conditionalFormatting xmlns:xm="http://schemas.microsoft.com/office/excel/2006/main">
          <x14:cfRule type="cellIs" priority="89" operator="greaterThan" id="{ECADD73B-01FD-4600-BF08-CC496784EE2A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cellIs" priority="85" operator="greaterThan" id="{92536026-161E-4948-B793-B3A71D675555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ellIs" priority="81" operator="greaterThan" id="{9AB2127D-ABA8-48FD-BC71-67D376D1321B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K13</xm:sqref>
        </x14:conditionalFormatting>
        <x14:conditionalFormatting xmlns:xm="http://schemas.microsoft.com/office/excel/2006/main">
          <x14:cfRule type="cellIs" priority="77" operator="greaterThan" id="{E35E730D-8C56-42F3-9B51-DF61C93A7D31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K73</xm:sqref>
        </x14:conditionalFormatting>
        <x14:conditionalFormatting xmlns:xm="http://schemas.microsoft.com/office/excel/2006/main">
          <x14:cfRule type="cellIs" priority="73" operator="greaterThan" id="{010C8D2E-CBFC-4CE6-9647-9418F9CFB9B4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69" operator="greaterThan" id="{7452AD6E-8CE0-434D-922E-EADA508A23D4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K23</xm:sqref>
        </x14:conditionalFormatting>
        <x14:conditionalFormatting xmlns:xm="http://schemas.microsoft.com/office/excel/2006/main">
          <x14:cfRule type="cellIs" priority="65" operator="greaterThan" id="{2CB85A2F-CD72-4EB6-8DD9-9CC50C93623A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61" operator="greaterThan" id="{E052DA0F-F0B8-4B37-98AD-EBF9AB4488F4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K43</xm:sqref>
        </x14:conditionalFormatting>
        <x14:conditionalFormatting xmlns:xm="http://schemas.microsoft.com/office/excel/2006/main">
          <x14:cfRule type="cellIs" priority="57" operator="greaterThan" id="{CE71191F-BC9B-4A80-A756-577CA5956DB6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K53</xm:sqref>
        </x14:conditionalFormatting>
        <x14:conditionalFormatting xmlns:xm="http://schemas.microsoft.com/office/excel/2006/main">
          <x14:cfRule type="cellIs" priority="53" operator="greaterThan" id="{948B4104-FA53-40F8-BB62-7912FD2D2797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K63</xm:sqref>
        </x14:conditionalFormatting>
        <x14:conditionalFormatting xmlns:xm="http://schemas.microsoft.com/office/excel/2006/main">
          <x14:cfRule type="cellIs" priority="49" operator="greaterThan" id="{F5AFDDE0-F2C1-485A-8165-B60B0AF131DB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K83</xm:sqref>
        </x14:conditionalFormatting>
        <x14:conditionalFormatting xmlns:xm="http://schemas.microsoft.com/office/excel/2006/main">
          <x14:cfRule type="cellIs" priority="45" operator="greaterThan" id="{32B7383F-5AF6-44A6-8CD6-8034DBF80DCD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41" operator="greaterThan" id="{BE5A7871-FC6A-498B-BFFF-65748E825BBF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K113</xm:sqref>
        </x14:conditionalFormatting>
        <x14:conditionalFormatting xmlns:xm="http://schemas.microsoft.com/office/excel/2006/main">
          <x14:cfRule type="cellIs" priority="37" operator="greaterThan" id="{53702DC5-D794-4DDD-8F9F-00275AB86328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K123</xm:sqref>
        </x14:conditionalFormatting>
        <x14:conditionalFormatting xmlns:xm="http://schemas.microsoft.com/office/excel/2006/main">
          <x14:cfRule type="cellIs" priority="33" operator="greaterThan" id="{74BDA3A8-55E9-48D2-8AC4-2583F5B42940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K133</xm:sqref>
        </x14:conditionalFormatting>
        <x14:conditionalFormatting xmlns:xm="http://schemas.microsoft.com/office/excel/2006/main">
          <x14:cfRule type="cellIs" priority="28" operator="greaterThan" id="{43EC1EED-BC3D-4CD3-80AD-9C5D5DEC4F17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E143</xm:sqref>
        </x14:conditionalFormatting>
        <x14:conditionalFormatting xmlns:xm="http://schemas.microsoft.com/office/excel/2006/main">
          <x14:cfRule type="cellIs" priority="24" operator="greaterThan" id="{DC8398B8-114F-4B50-8047-13CA5A6EF6E2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H143</xm:sqref>
        </x14:conditionalFormatting>
        <x14:conditionalFormatting xmlns:xm="http://schemas.microsoft.com/office/excel/2006/main">
          <x14:cfRule type="cellIs" priority="17" operator="greaterThan" id="{93654863-14F0-427C-84E5-01A85240DA3C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E153</xm:sqref>
        </x14:conditionalFormatting>
        <x14:conditionalFormatting xmlns:xm="http://schemas.microsoft.com/office/excel/2006/main">
          <x14:cfRule type="cellIs" priority="13" operator="greaterThan" id="{69B61CAE-6027-4FD6-8535-E5C6F0E263B0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H153</xm:sqref>
        </x14:conditionalFormatting>
        <x14:conditionalFormatting xmlns:xm="http://schemas.microsoft.com/office/excel/2006/main">
          <x14:cfRule type="cellIs" priority="7" operator="greaterThan" id="{CBE8D7E6-3BD7-42C6-AF78-1BFC0CAE71BD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K143</xm:sqref>
        </x14:conditionalFormatting>
        <x14:conditionalFormatting xmlns:xm="http://schemas.microsoft.com/office/excel/2006/main">
          <x14:cfRule type="cellIs" priority="3" operator="greaterThan" id="{91EDBCDA-BB25-4AED-A715-4CFBD3A41E52}">
            <xm:f>Paramètres!$B$4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K153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Partenaires!$B$3:$B$20</xm:f>
          </x14:formula1>
          <xm:sqref>A18 A28 A38 A48 A58 A68 A78 A88 A98 A108 A118 A128 A138 A148</xm:sqref>
        </x14:dataValidation>
        <x14:dataValidation type="list" allowBlank="1" showInputMessage="1" showErrorMessage="1">
          <x14:formula1>
            <xm:f>Animateurs!$A$3:$A$20</xm:f>
          </x14:formula1>
          <xm:sqref>C8:C9 C18:C19 C98:C99 F8:F9 C28:C29 C38:C39 F128:F129 C68:C69 F68:F69 C128:C129 C78:C79 F98:F99 C108:C109 C118:C119 C88:C89 F18:F19 F28:F29 F38:F39 F48:F49 F58:F59 F78:F79 F88:F89 F108:F109 F118:F119 C48:C49 C58:C59 I8:I9 I128:I129 I68:I69 I98:I99 I18:I19 I28:I29 I38:I39 I48:I49 I58:I59 I78:I79 I88:I89 I108:I109 I118:I119 F138:F139 C138:C139 F148:F149 C148:C149 I138:I139 I148:I149</xm:sqref>
        </x14:dataValidation>
        <x14:dataValidation type="list" showInputMessage="1" showErrorMessage="1">
          <x14:formula1>
            <xm:f>Partenaires!$B$3:$B$20</xm:f>
          </x14:formula1>
          <xm:sqref>A8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X20"/>
  <sheetViews>
    <sheetView workbookViewId="0">
      <pane xSplit="1" topLeftCell="C1" activePane="topRight" state="frozen"/>
      <selection pane="topRight" activeCell="N7" sqref="D7:N8"/>
    </sheetView>
  </sheetViews>
  <sheetFormatPr baseColWidth="10" defaultRowHeight="15.75" x14ac:dyDescent="0.25"/>
  <cols>
    <col min="1" max="1" width="17.28515625" style="5" customWidth="1"/>
    <col min="2" max="2" width="16.85546875" style="4" customWidth="1"/>
    <col min="3" max="3" width="30.42578125" style="4" customWidth="1"/>
    <col min="4" max="5" width="22.7109375" style="4" customWidth="1"/>
    <col min="6" max="6" width="18.140625" style="4" customWidth="1"/>
    <col min="7" max="7" width="18.5703125" style="4" customWidth="1"/>
    <col min="8" max="8" width="22.7109375" style="4" customWidth="1"/>
    <col min="9" max="9" width="23.42578125" style="4" customWidth="1"/>
    <col min="10" max="11" width="22.7109375" style="4" customWidth="1"/>
    <col min="12" max="12" width="23.7109375" style="4" customWidth="1"/>
    <col min="13" max="14" width="22.7109375" style="4" customWidth="1"/>
    <col min="15" max="15" width="24.5703125" style="4" customWidth="1"/>
    <col min="16" max="16" width="27.140625" style="4" customWidth="1"/>
    <col min="17" max="17" width="16.5703125" style="23" customWidth="1"/>
    <col min="18" max="18" width="23.140625" style="4" customWidth="1"/>
    <col min="19" max="19" width="23.7109375" style="4" customWidth="1"/>
    <col min="20" max="20" width="21.28515625" style="4" customWidth="1"/>
    <col min="21" max="21" width="22.140625" style="4" customWidth="1"/>
    <col min="22" max="22" width="22.85546875" style="4" customWidth="1"/>
    <col min="23" max="23" width="56.28515625" style="4" customWidth="1"/>
    <col min="24" max="16384" width="11.42578125" style="4"/>
  </cols>
  <sheetData>
    <row r="1" spans="1:24" s="237" customFormat="1" ht="18.75" customHeight="1" thickBot="1" x14ac:dyDescent="0.3">
      <c r="A1" s="241" t="s">
        <v>129</v>
      </c>
      <c r="B1" s="239" t="s">
        <v>130</v>
      </c>
      <c r="C1" s="244" t="s">
        <v>56</v>
      </c>
      <c r="D1" s="245"/>
      <c r="E1" s="245"/>
      <c r="F1" s="245"/>
      <c r="G1" s="245"/>
      <c r="H1" s="246"/>
      <c r="I1" s="242"/>
      <c r="J1" s="244" t="s">
        <v>55</v>
      </c>
      <c r="K1" s="245"/>
      <c r="L1" s="246"/>
      <c r="M1" s="244" t="s">
        <v>54</v>
      </c>
      <c r="N1" s="245"/>
      <c r="O1" s="246"/>
      <c r="P1" s="251" t="s">
        <v>23</v>
      </c>
      <c r="Q1" s="252"/>
      <c r="R1" s="252"/>
      <c r="S1" s="252"/>
      <c r="T1" s="252"/>
      <c r="U1" s="252"/>
      <c r="V1" s="252"/>
      <c r="W1" s="253"/>
      <c r="X1" s="254"/>
    </row>
    <row r="2" spans="1:24" s="238" customFormat="1" ht="49.5" customHeight="1" thickBot="1" x14ac:dyDescent="0.3">
      <c r="A2" s="243"/>
      <c r="B2" s="240"/>
      <c r="C2" s="169" t="s">
        <v>48</v>
      </c>
      <c r="D2" s="170" t="s">
        <v>47</v>
      </c>
      <c r="E2" s="170" t="s">
        <v>46</v>
      </c>
      <c r="F2" s="170" t="s">
        <v>45</v>
      </c>
      <c r="G2" s="170" t="s">
        <v>44</v>
      </c>
      <c r="H2" s="171" t="s">
        <v>43</v>
      </c>
      <c r="I2" s="170" t="s">
        <v>57</v>
      </c>
      <c r="J2" s="196" t="s">
        <v>49</v>
      </c>
      <c r="K2" s="247" t="s">
        <v>50</v>
      </c>
      <c r="L2" s="197" t="s">
        <v>44</v>
      </c>
      <c r="M2" s="196" t="s">
        <v>49</v>
      </c>
      <c r="N2" s="247" t="s">
        <v>50</v>
      </c>
      <c r="O2" s="197" t="s">
        <v>44</v>
      </c>
      <c r="P2" s="248" t="s">
        <v>61</v>
      </c>
      <c r="Q2" s="249" t="s">
        <v>22</v>
      </c>
      <c r="R2" s="249" t="s">
        <v>21</v>
      </c>
      <c r="S2" s="249" t="s">
        <v>20</v>
      </c>
      <c r="T2" s="249" t="s">
        <v>19</v>
      </c>
      <c r="U2" s="249" t="s">
        <v>18</v>
      </c>
      <c r="V2" s="249" t="s">
        <v>17</v>
      </c>
      <c r="W2" s="250" t="s">
        <v>58</v>
      </c>
      <c r="X2" s="172" t="s">
        <v>95</v>
      </c>
    </row>
    <row r="3" spans="1:24" s="7" customFormat="1" ht="46.5" customHeight="1" x14ac:dyDescent="0.25">
      <c r="A3" s="14" t="s">
        <v>114</v>
      </c>
      <c r="B3" s="36" t="s">
        <v>98</v>
      </c>
      <c r="C3" s="9" t="s">
        <v>1</v>
      </c>
      <c r="D3" s="7" t="s">
        <v>53</v>
      </c>
      <c r="E3" s="7" t="s">
        <v>40</v>
      </c>
      <c r="F3" s="7" t="s">
        <v>41</v>
      </c>
      <c r="G3" s="50" t="s">
        <v>80</v>
      </c>
      <c r="H3" s="10" t="s">
        <v>42</v>
      </c>
      <c r="I3" s="61"/>
      <c r="J3" s="9" t="s">
        <v>2</v>
      </c>
      <c r="K3" s="7" t="s">
        <v>51</v>
      </c>
      <c r="L3" s="10" t="s">
        <v>3</v>
      </c>
      <c r="M3" s="9" t="s">
        <v>52</v>
      </c>
      <c r="N3" s="7" t="s">
        <v>53</v>
      </c>
      <c r="O3" s="10"/>
      <c r="P3" s="9" t="s">
        <v>59</v>
      </c>
      <c r="Q3" s="20">
        <v>4</v>
      </c>
      <c r="R3" s="7" t="s">
        <v>60</v>
      </c>
      <c r="S3" s="7" t="s">
        <v>30</v>
      </c>
      <c r="T3" s="7" t="s">
        <v>30</v>
      </c>
      <c r="U3" s="7" t="s">
        <v>30</v>
      </c>
      <c r="W3" s="10"/>
      <c r="X3" s="61" t="s">
        <v>77</v>
      </c>
    </row>
    <row r="4" spans="1:24" s="6" customFormat="1" ht="46.5" customHeight="1" x14ac:dyDescent="0.25">
      <c r="A4" s="15"/>
      <c r="B4" s="13" t="s">
        <v>132</v>
      </c>
      <c r="C4" s="11"/>
      <c r="D4" s="8"/>
      <c r="E4" s="8"/>
      <c r="F4" s="8"/>
      <c r="G4" s="8"/>
      <c r="H4" s="13"/>
      <c r="I4" s="62"/>
      <c r="J4" s="11"/>
      <c r="K4" s="8"/>
      <c r="L4" s="13"/>
      <c r="M4" s="11"/>
      <c r="N4" s="8"/>
      <c r="O4" s="13"/>
      <c r="P4" s="11"/>
      <c r="Q4" s="21"/>
      <c r="R4" s="8"/>
      <c r="S4" s="8"/>
      <c r="T4" s="8"/>
      <c r="U4" s="8"/>
      <c r="V4" s="8"/>
      <c r="W4" s="13"/>
      <c r="X4" s="62"/>
    </row>
    <row r="5" spans="1:24" s="8" customFormat="1" ht="46.5" customHeight="1" x14ac:dyDescent="0.25">
      <c r="A5" s="15"/>
      <c r="B5" s="13"/>
      <c r="C5" s="11"/>
      <c r="H5" s="13"/>
      <c r="I5" s="62"/>
      <c r="J5" s="11"/>
      <c r="L5" s="12"/>
      <c r="M5" s="11"/>
      <c r="O5" s="13"/>
      <c r="P5" s="11"/>
      <c r="Q5" s="21"/>
      <c r="R5" s="7"/>
      <c r="S5" s="7"/>
      <c r="W5" s="13"/>
      <c r="X5" s="61"/>
    </row>
    <row r="6" spans="1:24" s="6" customFormat="1" ht="46.5" customHeight="1" x14ac:dyDescent="0.25">
      <c r="A6" s="15"/>
      <c r="B6" s="13"/>
      <c r="C6" s="11"/>
      <c r="D6" s="8"/>
      <c r="E6" s="8"/>
      <c r="F6" s="8"/>
      <c r="G6" s="8"/>
      <c r="H6" s="13"/>
      <c r="I6" s="62"/>
      <c r="J6" s="11"/>
      <c r="K6" s="8"/>
      <c r="L6" s="13"/>
      <c r="M6" s="11"/>
      <c r="N6" s="8"/>
      <c r="O6" s="13"/>
      <c r="P6" s="11"/>
      <c r="Q6" s="21"/>
      <c r="R6" s="8"/>
      <c r="S6" s="8"/>
      <c r="T6" s="8"/>
      <c r="U6" s="8"/>
      <c r="V6" s="8"/>
      <c r="W6" s="13"/>
      <c r="X6" s="62"/>
    </row>
    <row r="7" spans="1:24" s="8" customFormat="1" ht="46.5" customHeight="1" x14ac:dyDescent="0.25">
      <c r="A7" s="15"/>
      <c r="B7" s="13"/>
      <c r="C7" s="11"/>
      <c r="H7" s="13"/>
      <c r="I7" s="62"/>
      <c r="J7" s="11"/>
      <c r="L7" s="13"/>
      <c r="M7" s="11"/>
      <c r="O7" s="13"/>
      <c r="P7" s="11"/>
      <c r="Q7" s="21"/>
      <c r="R7" s="7"/>
      <c r="S7" s="7"/>
      <c r="W7" s="13"/>
      <c r="X7" s="61"/>
    </row>
    <row r="8" spans="1:24" s="6" customFormat="1" ht="46.5" customHeight="1" x14ac:dyDescent="0.25">
      <c r="A8" s="15"/>
      <c r="B8" s="13"/>
      <c r="C8" s="11"/>
      <c r="D8" s="8"/>
      <c r="E8" s="8"/>
      <c r="F8" s="8"/>
      <c r="G8" s="8"/>
      <c r="H8" s="13"/>
      <c r="I8" s="62"/>
      <c r="J8" s="11"/>
      <c r="K8" s="8"/>
      <c r="L8" s="13"/>
      <c r="M8" s="11"/>
      <c r="N8" s="8"/>
      <c r="O8" s="13"/>
      <c r="P8" s="11"/>
      <c r="Q8" s="21"/>
      <c r="R8" s="8"/>
      <c r="S8" s="8"/>
      <c r="T8" s="8"/>
      <c r="U8" s="8"/>
      <c r="V8" s="8"/>
      <c r="W8" s="13"/>
      <c r="X8" s="62"/>
    </row>
    <row r="9" spans="1:24" s="8" customFormat="1" ht="46.5" customHeight="1" x14ac:dyDescent="0.25">
      <c r="A9" s="15"/>
      <c r="B9" s="13"/>
      <c r="C9" s="11"/>
      <c r="H9" s="13"/>
      <c r="I9" s="62"/>
      <c r="J9" s="11"/>
      <c r="L9" s="13"/>
      <c r="M9" s="11"/>
      <c r="O9" s="13"/>
      <c r="P9" s="11"/>
      <c r="Q9" s="21"/>
      <c r="R9" s="7"/>
      <c r="W9" s="13"/>
      <c r="X9" s="61"/>
    </row>
    <row r="10" spans="1:24" s="6" customFormat="1" ht="46.5" customHeight="1" x14ac:dyDescent="0.25">
      <c r="A10" s="15"/>
      <c r="B10" s="13"/>
      <c r="C10" s="11"/>
      <c r="D10" s="8"/>
      <c r="E10" s="8"/>
      <c r="F10" s="8"/>
      <c r="G10" s="8"/>
      <c r="H10" s="13"/>
      <c r="I10" s="62"/>
      <c r="J10" s="11"/>
      <c r="K10" s="8"/>
      <c r="L10" s="13"/>
      <c r="M10" s="11"/>
      <c r="N10" s="8"/>
      <c r="O10" s="13"/>
      <c r="P10" s="11"/>
      <c r="Q10" s="21"/>
      <c r="R10" s="8"/>
      <c r="S10" s="8"/>
      <c r="T10" s="8"/>
      <c r="U10" s="8"/>
      <c r="V10" s="8"/>
      <c r="W10" s="13"/>
      <c r="X10" s="62"/>
    </row>
    <row r="11" spans="1:24" s="8" customFormat="1" ht="46.5" customHeight="1" x14ac:dyDescent="0.25">
      <c r="A11" s="15"/>
      <c r="B11" s="37"/>
      <c r="C11" s="11"/>
      <c r="H11" s="13"/>
      <c r="I11" s="62"/>
      <c r="J11" s="11"/>
      <c r="L11" s="13"/>
      <c r="M11" s="11"/>
      <c r="O11" s="13"/>
      <c r="P11" s="11"/>
      <c r="Q11" s="21"/>
      <c r="R11" s="7"/>
      <c r="S11" s="7"/>
      <c r="W11" s="13"/>
      <c r="X11" s="61"/>
    </row>
    <row r="12" spans="1:24" s="6" customFormat="1" ht="46.5" customHeight="1" x14ac:dyDescent="0.25">
      <c r="A12" s="15"/>
      <c r="B12" s="13"/>
      <c r="C12" s="11"/>
      <c r="D12" s="8"/>
      <c r="E12" s="8"/>
      <c r="F12" s="8"/>
      <c r="G12" s="8"/>
      <c r="H12" s="13"/>
      <c r="I12" s="62"/>
      <c r="J12" s="11"/>
      <c r="K12" s="8"/>
      <c r="L12" s="13"/>
      <c r="M12" s="11"/>
      <c r="N12" s="8"/>
      <c r="O12" s="13"/>
      <c r="P12" s="11"/>
      <c r="Q12" s="21"/>
      <c r="R12" s="8"/>
      <c r="S12" s="8"/>
      <c r="T12" s="8"/>
      <c r="U12" s="8"/>
      <c r="V12" s="8"/>
      <c r="W12" s="13"/>
      <c r="X12" s="62"/>
    </row>
    <row r="13" spans="1:24" s="8" customFormat="1" ht="46.5" customHeight="1" x14ac:dyDescent="0.25">
      <c r="A13" s="15"/>
      <c r="B13" s="13"/>
      <c r="C13" s="11"/>
      <c r="H13" s="13"/>
      <c r="I13" s="62"/>
      <c r="J13" s="11"/>
      <c r="L13" s="13"/>
      <c r="M13" s="11"/>
      <c r="O13" s="13"/>
      <c r="P13" s="11"/>
      <c r="Q13" s="21"/>
      <c r="W13" s="13"/>
      <c r="X13" s="61"/>
    </row>
    <row r="14" spans="1:24" s="6" customFormat="1" ht="46.5" customHeight="1" x14ac:dyDescent="0.25">
      <c r="A14" s="15"/>
      <c r="B14" s="13"/>
      <c r="C14" s="11"/>
      <c r="D14" s="8"/>
      <c r="E14" s="8"/>
      <c r="F14" s="8"/>
      <c r="G14" s="8"/>
      <c r="H14" s="13"/>
      <c r="I14" s="236"/>
      <c r="J14" s="11"/>
      <c r="K14" s="8"/>
      <c r="L14" s="13"/>
      <c r="M14" s="11"/>
      <c r="N14" s="8"/>
      <c r="O14" s="13"/>
      <c r="P14" s="11"/>
      <c r="Q14" s="21"/>
      <c r="R14" s="8"/>
      <c r="S14" s="8"/>
      <c r="T14" s="8"/>
      <c r="U14" s="8"/>
      <c r="V14" s="8"/>
      <c r="W14" s="13"/>
      <c r="X14" s="62"/>
    </row>
    <row r="15" spans="1:24" s="8" customFormat="1" ht="33" customHeight="1" x14ac:dyDescent="0.25">
      <c r="A15" s="15"/>
      <c r="B15" s="13"/>
      <c r="C15" s="11"/>
      <c r="H15" s="13"/>
      <c r="I15" s="62"/>
      <c r="J15" s="11"/>
      <c r="L15" s="13"/>
      <c r="M15" s="11"/>
      <c r="O15" s="13"/>
      <c r="P15" s="11"/>
      <c r="Q15" s="21"/>
      <c r="W15" s="13"/>
      <c r="X15" s="61"/>
    </row>
    <row r="16" spans="1:24" x14ac:dyDescent="0.25">
      <c r="A16" s="15"/>
      <c r="B16" s="13"/>
      <c r="C16" s="11"/>
      <c r="D16" s="8"/>
      <c r="E16" s="8"/>
      <c r="F16" s="8"/>
      <c r="G16" s="8"/>
      <c r="H16" s="13"/>
      <c r="I16" s="62"/>
      <c r="J16" s="11"/>
      <c r="K16" s="8"/>
      <c r="L16" s="13"/>
      <c r="M16" s="11"/>
      <c r="N16" s="8"/>
      <c r="O16" s="13"/>
      <c r="P16" s="11"/>
      <c r="Q16" s="21"/>
      <c r="R16" s="8"/>
      <c r="S16" s="8"/>
      <c r="T16" s="8"/>
      <c r="U16" s="8"/>
      <c r="V16" s="8"/>
      <c r="W16" s="13"/>
      <c r="X16" s="62"/>
    </row>
    <row r="17" spans="1:24" s="27" customFormat="1" x14ac:dyDescent="0.25">
      <c r="A17" s="15"/>
      <c r="B17" s="13"/>
      <c r="C17" s="11"/>
      <c r="D17" s="8"/>
      <c r="E17" s="8"/>
      <c r="F17" s="8"/>
      <c r="G17" s="8"/>
      <c r="H17" s="13"/>
      <c r="I17" s="62"/>
      <c r="J17" s="11"/>
      <c r="K17" s="8"/>
      <c r="L17" s="13"/>
      <c r="M17" s="11"/>
      <c r="N17" s="8"/>
      <c r="O17" s="13"/>
      <c r="P17" s="11"/>
      <c r="Q17" s="21"/>
      <c r="R17" s="8"/>
      <c r="S17" s="8"/>
      <c r="T17" s="8"/>
      <c r="U17" s="8"/>
      <c r="V17" s="8"/>
      <c r="W17" s="13"/>
      <c r="X17" s="61"/>
    </row>
    <row r="18" spans="1:24" x14ac:dyDescent="0.25">
      <c r="A18" s="15"/>
      <c r="B18" s="13"/>
      <c r="C18" s="11"/>
      <c r="D18" s="8"/>
      <c r="E18" s="8"/>
      <c r="F18" s="8"/>
      <c r="G18" s="8"/>
      <c r="H18" s="13"/>
      <c r="I18" s="62"/>
      <c r="J18" s="11"/>
      <c r="K18" s="8"/>
      <c r="L18" s="13"/>
      <c r="M18" s="11"/>
      <c r="N18" s="8"/>
      <c r="O18" s="13"/>
      <c r="P18" s="11"/>
      <c r="Q18" s="21"/>
      <c r="R18" s="8"/>
      <c r="S18" s="8"/>
      <c r="T18" s="8"/>
      <c r="U18" s="8"/>
      <c r="V18" s="8"/>
      <c r="W18" s="13"/>
      <c r="X18" s="62"/>
    </row>
    <row r="19" spans="1:24" s="27" customFormat="1" ht="16.5" thickBot="1" x14ac:dyDescent="0.3">
      <c r="A19" s="16"/>
      <c r="B19" s="17"/>
      <c r="C19" s="18"/>
      <c r="D19" s="19"/>
      <c r="E19" s="19"/>
      <c r="F19" s="19"/>
      <c r="G19" s="19"/>
      <c r="H19" s="17"/>
      <c r="I19" s="63"/>
      <c r="J19" s="18"/>
      <c r="K19" s="19"/>
      <c r="L19" s="17"/>
      <c r="M19" s="18"/>
      <c r="N19" s="19"/>
      <c r="O19" s="17"/>
      <c r="P19" s="18"/>
      <c r="Q19" s="22"/>
      <c r="R19" s="19"/>
      <c r="S19" s="19"/>
      <c r="T19" s="19"/>
      <c r="U19" s="19"/>
      <c r="V19" s="19"/>
      <c r="W19" s="17"/>
      <c r="X19" s="84"/>
    </row>
    <row r="20" spans="1:24" x14ac:dyDescent="0.25">
      <c r="A20" s="5" t="s">
        <v>79</v>
      </c>
    </row>
  </sheetData>
  <mergeCells count="6">
    <mergeCell ref="P1:W1"/>
    <mergeCell ref="J1:L1"/>
    <mergeCell ref="M1:O1"/>
    <mergeCell ref="C1:H1"/>
    <mergeCell ref="A1:A2"/>
    <mergeCell ref="B1:B2"/>
  </mergeCells>
  <hyperlinks>
    <hyperlink ref="G3" r:id="rId1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T20"/>
  <sheetViews>
    <sheetView topLeftCell="A13" zoomScale="85" zoomScaleNormal="85" workbookViewId="0">
      <pane xSplit="1" topLeftCell="B1" activePane="topRight" state="frozen"/>
      <selection pane="topRight" activeCell="G4" sqref="G4"/>
    </sheetView>
  </sheetViews>
  <sheetFormatPr baseColWidth="10" defaultRowHeight="15.75" x14ac:dyDescent="0.25"/>
  <cols>
    <col min="1" max="1" width="27.42578125" style="5" customWidth="1"/>
    <col min="2" max="2" width="20.5703125" style="4" customWidth="1"/>
    <col min="3" max="3" width="22.7109375" style="4" customWidth="1"/>
    <col min="4" max="4" width="34.5703125" style="4" customWidth="1"/>
    <col min="5" max="5" width="18.140625" style="4" customWidth="1"/>
    <col min="6" max="11" width="22.7109375" style="4" customWidth="1"/>
    <col min="12" max="12" width="24.5703125" style="4" customWidth="1"/>
    <col min="13" max="13" width="27.140625" style="4" customWidth="1"/>
    <col min="14" max="14" width="16.5703125" style="23" customWidth="1"/>
    <col min="15" max="15" width="23.140625" style="4" customWidth="1"/>
    <col min="16" max="16" width="23.7109375" style="4" customWidth="1"/>
    <col min="17" max="17" width="21.28515625" style="4" customWidth="1"/>
    <col min="18" max="18" width="22.140625" style="4" customWidth="1"/>
    <col min="19" max="19" width="22.85546875" style="4" customWidth="1"/>
    <col min="20" max="20" width="56.28515625" style="4" customWidth="1"/>
    <col min="21" max="16384" width="11.42578125" style="4"/>
  </cols>
  <sheetData>
    <row r="1" spans="1:20" s="201" customFormat="1" ht="34.5" customHeight="1" thickBot="1" x14ac:dyDescent="0.3">
      <c r="A1" s="194" t="s">
        <v>64</v>
      </c>
      <c r="B1" s="209" t="s">
        <v>56</v>
      </c>
      <c r="C1" s="210"/>
      <c r="D1" s="210"/>
      <c r="E1" s="210"/>
      <c r="F1" s="211"/>
      <c r="G1" s="198"/>
      <c r="H1" s="199"/>
      <c r="I1" s="167" t="s">
        <v>70</v>
      </c>
      <c r="J1" s="168"/>
      <c r="K1" s="173"/>
      <c r="L1" s="173"/>
      <c r="M1" s="200"/>
      <c r="N1" s="200"/>
      <c r="O1" s="200"/>
      <c r="P1" s="200"/>
      <c r="Q1" s="200"/>
      <c r="R1" s="200"/>
      <c r="S1" s="200"/>
      <c r="T1" s="200"/>
    </row>
    <row r="2" spans="1:20" s="201" customFormat="1" ht="34.5" customHeight="1" thickBot="1" x14ac:dyDescent="0.3">
      <c r="A2" s="195"/>
      <c r="B2" s="202" t="s">
        <v>48</v>
      </c>
      <c r="C2" s="203" t="s">
        <v>65</v>
      </c>
      <c r="D2" s="203" t="s">
        <v>66</v>
      </c>
      <c r="E2" s="203" t="s">
        <v>67</v>
      </c>
      <c r="F2" s="204" t="s">
        <v>43</v>
      </c>
      <c r="G2" s="202" t="s">
        <v>72</v>
      </c>
      <c r="H2" s="204" t="s">
        <v>71</v>
      </c>
      <c r="I2" s="205" t="s">
        <v>68</v>
      </c>
      <c r="J2" s="206" t="s">
        <v>69</v>
      </c>
      <c r="K2" s="207"/>
      <c r="L2" s="207"/>
      <c r="M2" s="174"/>
      <c r="N2" s="175"/>
      <c r="O2" s="175"/>
      <c r="P2" s="175"/>
      <c r="Q2" s="175"/>
      <c r="R2" s="175"/>
      <c r="S2" s="175"/>
      <c r="T2" s="208"/>
    </row>
    <row r="3" spans="1:20" s="190" customFormat="1" ht="48.75" customHeight="1" x14ac:dyDescent="0.2">
      <c r="A3" s="212" t="s">
        <v>117</v>
      </c>
      <c r="B3" s="9"/>
      <c r="C3" s="213" t="s">
        <v>99</v>
      </c>
      <c r="D3" s="214" t="s">
        <v>100</v>
      </c>
      <c r="E3" s="7"/>
      <c r="F3" s="13" t="s">
        <v>121</v>
      </c>
      <c r="G3" s="215">
        <v>41640</v>
      </c>
      <c r="H3" s="10" t="s">
        <v>77</v>
      </c>
      <c r="I3" s="9" t="s">
        <v>98</v>
      </c>
      <c r="J3" s="10"/>
      <c r="N3" s="191"/>
    </row>
    <row r="4" spans="1:20" s="190" customFormat="1" ht="48.75" customHeight="1" x14ac:dyDescent="0.2">
      <c r="A4" s="216" t="s">
        <v>118</v>
      </c>
      <c r="B4" s="9"/>
      <c r="C4" s="213" t="s">
        <v>99</v>
      </c>
      <c r="D4" s="214" t="s">
        <v>100</v>
      </c>
      <c r="E4" s="7"/>
      <c r="F4" s="10" t="s">
        <v>121</v>
      </c>
      <c r="G4" s="215">
        <v>41641</v>
      </c>
      <c r="H4" s="10" t="s">
        <v>77</v>
      </c>
      <c r="I4" s="9" t="s">
        <v>132</v>
      </c>
      <c r="J4" s="10"/>
      <c r="N4" s="191"/>
    </row>
    <row r="5" spans="1:20" s="192" customFormat="1" ht="48.75" customHeight="1" x14ac:dyDescent="0.2">
      <c r="A5" s="217"/>
      <c r="B5" s="218"/>
      <c r="C5" s="219"/>
      <c r="D5" s="220"/>
      <c r="E5" s="27"/>
      <c r="F5" s="221"/>
      <c r="G5" s="222"/>
      <c r="H5" s="221"/>
      <c r="I5" s="218"/>
      <c r="J5" s="221"/>
      <c r="N5" s="193"/>
    </row>
    <row r="6" spans="1:20" s="59" customFormat="1" ht="48.75" customHeight="1" x14ac:dyDescent="0.2">
      <c r="A6" s="223"/>
      <c r="B6" s="11"/>
      <c r="C6" s="224"/>
      <c r="D6" s="225"/>
      <c r="E6" s="8"/>
      <c r="F6" s="13"/>
      <c r="G6" s="226"/>
      <c r="H6" s="13"/>
      <c r="I6" s="11"/>
      <c r="J6" s="13"/>
      <c r="N6" s="60"/>
    </row>
    <row r="7" spans="1:20" s="192" customFormat="1" ht="48.75" customHeight="1" x14ac:dyDescent="0.2">
      <c r="A7" s="217"/>
      <c r="B7" s="218"/>
      <c r="C7" s="227"/>
      <c r="D7" s="228"/>
      <c r="E7" s="27"/>
      <c r="F7" s="221"/>
      <c r="G7" s="229"/>
      <c r="H7" s="221"/>
      <c r="I7" s="218"/>
      <c r="J7" s="221"/>
      <c r="N7" s="193"/>
    </row>
    <row r="8" spans="1:20" s="59" customFormat="1" ht="48.75" customHeight="1" x14ac:dyDescent="0.2">
      <c r="A8" s="223"/>
      <c r="B8" s="11"/>
      <c r="C8" s="225"/>
      <c r="D8" s="225"/>
      <c r="E8" s="8"/>
      <c r="F8" s="13"/>
      <c r="G8" s="226"/>
      <c r="H8" s="13"/>
      <c r="I8" s="11"/>
      <c r="J8" s="13"/>
      <c r="N8" s="60"/>
    </row>
    <row r="9" spans="1:20" s="192" customFormat="1" ht="48.75" customHeight="1" x14ac:dyDescent="0.2">
      <c r="A9" s="217"/>
      <c r="B9" s="218"/>
      <c r="C9" s="230"/>
      <c r="D9" s="225"/>
      <c r="E9" s="27"/>
      <c r="F9" s="221"/>
      <c r="G9" s="226"/>
      <c r="H9" s="221"/>
      <c r="I9" s="218"/>
      <c r="J9" s="221"/>
      <c r="N9" s="193"/>
    </row>
    <row r="10" spans="1:20" s="59" customFormat="1" ht="48.75" customHeight="1" x14ac:dyDescent="0.2">
      <c r="A10" s="223"/>
      <c r="B10" s="11"/>
      <c r="C10" s="225"/>
      <c r="D10" s="225"/>
      <c r="E10" s="8"/>
      <c r="F10" s="13"/>
      <c r="G10" s="229"/>
      <c r="H10" s="13"/>
      <c r="I10" s="11"/>
      <c r="J10" s="13"/>
      <c r="N10" s="60"/>
    </row>
    <row r="11" spans="1:20" s="192" customFormat="1" ht="48.75" customHeight="1" x14ac:dyDescent="0.2">
      <c r="A11" s="217"/>
      <c r="B11" s="218"/>
      <c r="C11" s="230"/>
      <c r="D11" s="225"/>
      <c r="E11" s="27"/>
      <c r="F11" s="221"/>
      <c r="G11" s="226"/>
      <c r="H11" s="221"/>
      <c r="I11" s="218"/>
      <c r="J11" s="221"/>
      <c r="N11" s="193"/>
    </row>
    <row r="12" spans="1:20" s="59" customFormat="1" ht="48.75" customHeight="1" x14ac:dyDescent="0.2">
      <c r="A12" s="223"/>
      <c r="B12" s="11"/>
      <c r="C12" s="225"/>
      <c r="D12" s="225"/>
      <c r="E12" s="8"/>
      <c r="F12" s="13"/>
      <c r="G12" s="226"/>
      <c r="H12" s="13"/>
      <c r="I12" s="11"/>
      <c r="J12" s="13"/>
      <c r="N12" s="60"/>
    </row>
    <row r="13" spans="1:20" s="192" customFormat="1" ht="48.75" customHeight="1" x14ac:dyDescent="0.2">
      <c r="A13" s="217"/>
      <c r="B13" s="218"/>
      <c r="C13" s="230"/>
      <c r="D13" s="225"/>
      <c r="E13" s="27"/>
      <c r="F13" s="221"/>
      <c r="G13" s="226"/>
      <c r="H13" s="10"/>
      <c r="I13" s="218"/>
      <c r="J13" s="221"/>
      <c r="N13" s="193"/>
    </row>
    <row r="14" spans="1:20" s="59" customFormat="1" ht="48.75" customHeight="1" x14ac:dyDescent="0.2">
      <c r="A14" s="223"/>
      <c r="B14" s="11"/>
      <c r="C14" s="225"/>
      <c r="D14" s="225"/>
      <c r="E14" s="8"/>
      <c r="F14" s="13"/>
      <c r="G14" s="231"/>
      <c r="H14" s="13"/>
      <c r="I14" s="11"/>
      <c r="J14" s="13"/>
      <c r="N14" s="60"/>
    </row>
    <row r="15" spans="1:20" s="192" customFormat="1" ht="48.75" customHeight="1" x14ac:dyDescent="0.2">
      <c r="A15" s="217"/>
      <c r="B15" s="218"/>
      <c r="C15" s="27"/>
      <c r="D15" s="27"/>
      <c r="E15" s="27"/>
      <c r="F15" s="221"/>
      <c r="G15" s="232"/>
      <c r="H15" s="221"/>
      <c r="I15" s="218"/>
      <c r="J15" s="221"/>
      <c r="N15" s="193"/>
    </row>
    <row r="16" spans="1:20" s="59" customFormat="1" ht="48.75" customHeight="1" x14ac:dyDescent="0.2">
      <c r="A16" s="223"/>
      <c r="B16" s="11"/>
      <c r="C16" s="8"/>
      <c r="D16" s="8"/>
      <c r="E16" s="8"/>
      <c r="F16" s="13"/>
      <c r="G16" s="231"/>
      <c r="H16" s="13"/>
      <c r="I16" s="11"/>
      <c r="J16" s="13"/>
      <c r="N16" s="60"/>
    </row>
    <row r="17" spans="1:14" s="192" customFormat="1" ht="48.75" customHeight="1" x14ac:dyDescent="0.2">
      <c r="A17" s="217"/>
      <c r="B17" s="218"/>
      <c r="C17" s="27"/>
      <c r="D17" s="27"/>
      <c r="E17" s="27"/>
      <c r="F17" s="221"/>
      <c r="G17" s="232"/>
      <c r="H17" s="221"/>
      <c r="I17" s="218"/>
      <c r="J17" s="221"/>
      <c r="N17" s="193"/>
    </row>
    <row r="18" spans="1:14" s="59" customFormat="1" x14ac:dyDescent="0.25">
      <c r="A18" s="233"/>
      <c r="B18" s="11"/>
      <c r="C18" s="8"/>
      <c r="D18" s="8"/>
      <c r="E18" s="8"/>
      <c r="F18" s="13"/>
      <c r="G18" s="11"/>
      <c r="H18" s="13"/>
      <c r="I18" s="11"/>
      <c r="J18" s="13"/>
      <c r="N18" s="60"/>
    </row>
    <row r="19" spans="1:14" s="192" customFormat="1" x14ac:dyDescent="0.25">
      <c r="A19" s="234"/>
      <c r="B19" s="218"/>
      <c r="C19" s="27"/>
      <c r="D19" s="27"/>
      <c r="E19" s="27"/>
      <c r="F19" s="221"/>
      <c r="G19" s="218"/>
      <c r="H19" s="221"/>
      <c r="I19" s="218"/>
      <c r="J19" s="221"/>
      <c r="N19" s="193"/>
    </row>
    <row r="20" spans="1:14" s="59" customFormat="1" ht="16.5" thickBot="1" x14ac:dyDescent="0.3">
      <c r="A20" s="235"/>
      <c r="B20" s="18"/>
      <c r="C20" s="19"/>
      <c r="D20" s="19"/>
      <c r="E20" s="19"/>
      <c r="F20" s="17"/>
      <c r="G20" s="18"/>
      <c r="H20" s="17"/>
      <c r="I20" s="18"/>
      <c r="J20" s="17"/>
      <c r="N20" s="60"/>
    </row>
  </sheetData>
  <mergeCells count="5">
    <mergeCell ref="A1:A2"/>
    <mergeCell ref="B1:F1"/>
    <mergeCell ref="I1:J1"/>
    <mergeCell ref="K1:L1"/>
    <mergeCell ref="M1:T1"/>
  </mergeCells>
  <hyperlinks>
    <hyperlink ref="D3" r:id="rId1"/>
    <hyperlink ref="D4" r:id="rId2"/>
  </hyperlinks>
  <pageMargins left="0.7" right="0.7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Paramètres!$A$7:$A$12</xm:f>
          </x14:formula1>
          <xm:sqref>H3:H20</xm:sqref>
        </x14:dataValidation>
        <x14:dataValidation type="list" allowBlank="1" showInputMessage="1" showErrorMessage="1">
          <x14:formula1>
            <xm:f>Partenaires!$B$3:$B$19</xm:f>
          </x14:formula1>
          <xm:sqref>I3:J20</xm:sqref>
        </x14:dataValidation>
        <x14:dataValidation type="date" allowBlank="1" showInputMessage="1" showErrorMessage="1">
          <x14:formula1>
            <xm:f>Paramètres!B18</xm:f>
          </x14:formula1>
          <x14:formula2>
            <xm:f>Paramètres!B19</xm:f>
          </x14:formula2>
          <xm:sqref>G18:G20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BE25"/>
  <sheetViews>
    <sheetView tabSelected="1" workbookViewId="0">
      <pane xSplit="10" topLeftCell="Y1" activePane="topRight" state="frozen"/>
      <selection pane="topRight" activeCell="K14" sqref="K14:Z14"/>
    </sheetView>
  </sheetViews>
  <sheetFormatPr baseColWidth="10" defaultRowHeight="15" x14ac:dyDescent="0.2"/>
  <cols>
    <col min="1" max="1" width="28.5703125" style="258" customWidth="1"/>
    <col min="2" max="4" width="9.140625" style="258" customWidth="1"/>
    <col min="5" max="5" width="11.28515625" style="258" customWidth="1"/>
    <col min="6" max="6" width="12.5703125" style="258" customWidth="1"/>
    <col min="7" max="7" width="8.85546875" style="258" customWidth="1"/>
    <col min="8" max="8" width="10.85546875" style="258" customWidth="1"/>
    <col min="9" max="9" width="12.5703125" style="282" customWidth="1"/>
    <col min="10" max="10" width="19.42578125" style="282" customWidth="1"/>
    <col min="11" max="11" width="13" style="258" customWidth="1"/>
    <col min="12" max="16384" width="11.42578125" style="258"/>
  </cols>
  <sheetData>
    <row r="1" spans="1:57" ht="31.5" customHeight="1" thickBot="1" x14ac:dyDescent="0.35">
      <c r="A1" s="255" t="s">
        <v>38</v>
      </c>
      <c r="B1" s="256"/>
      <c r="C1" s="256"/>
      <c r="D1" s="256"/>
      <c r="E1" s="256"/>
      <c r="F1" s="256"/>
      <c r="G1" s="256"/>
      <c r="H1" s="256"/>
      <c r="I1" s="256"/>
      <c r="J1" s="257"/>
    </row>
    <row r="2" spans="1:57" x14ac:dyDescent="0.2">
      <c r="A2" s="259" t="s">
        <v>39</v>
      </c>
      <c r="B2" s="260">
        <f ca="1">Paramètres!B4</f>
        <v>41729</v>
      </c>
      <c r="C2" s="260"/>
      <c r="D2" s="260"/>
      <c r="E2" s="260"/>
      <c r="F2" s="261"/>
      <c r="G2" s="262"/>
      <c r="H2" s="263" t="s">
        <v>31</v>
      </c>
      <c r="I2" s="263"/>
      <c r="J2" s="264">
        <v>41664</v>
      </c>
    </row>
    <row r="3" spans="1:57" s="271" customFormat="1" ht="49.5" customHeight="1" x14ac:dyDescent="0.25">
      <c r="A3" s="265" t="s">
        <v>24</v>
      </c>
      <c r="B3" s="266" t="s">
        <v>25</v>
      </c>
      <c r="C3" s="266" t="s">
        <v>101</v>
      </c>
      <c r="D3" s="266" t="s">
        <v>33</v>
      </c>
      <c r="E3" s="266" t="s">
        <v>26</v>
      </c>
      <c r="F3" s="266" t="s">
        <v>27</v>
      </c>
      <c r="G3" s="266" t="s">
        <v>28</v>
      </c>
      <c r="H3" s="266" t="s">
        <v>29</v>
      </c>
      <c r="I3" s="267" t="s">
        <v>84</v>
      </c>
      <c r="J3" s="268" t="s">
        <v>119</v>
      </c>
      <c r="K3" s="269">
        <v>41532</v>
      </c>
      <c r="L3" s="270">
        <v>41539</v>
      </c>
      <c r="M3" s="270">
        <v>41546</v>
      </c>
      <c r="N3" s="269">
        <v>41553</v>
      </c>
      <c r="O3" s="270">
        <v>41560</v>
      </c>
      <c r="P3" s="270">
        <v>41567</v>
      </c>
      <c r="Q3" s="269">
        <v>41574</v>
      </c>
      <c r="R3" s="270">
        <v>41581</v>
      </c>
      <c r="S3" s="270">
        <v>41588</v>
      </c>
      <c r="T3" s="269">
        <v>41595</v>
      </c>
      <c r="U3" s="270">
        <v>41602</v>
      </c>
      <c r="V3" s="270">
        <v>41609</v>
      </c>
      <c r="W3" s="269">
        <v>41616</v>
      </c>
      <c r="X3" s="270">
        <v>41623</v>
      </c>
      <c r="Y3" s="270">
        <v>41630</v>
      </c>
      <c r="Z3" s="269">
        <v>41637</v>
      </c>
      <c r="AA3" s="270">
        <v>41644</v>
      </c>
      <c r="AB3" s="270">
        <v>41651</v>
      </c>
      <c r="AC3" s="269">
        <v>41658</v>
      </c>
      <c r="AD3" s="270">
        <v>41665</v>
      </c>
      <c r="AE3" s="270">
        <v>41672</v>
      </c>
      <c r="AF3" s="269">
        <v>41679</v>
      </c>
      <c r="AG3" s="270">
        <v>41686</v>
      </c>
      <c r="AH3" s="270">
        <v>41693</v>
      </c>
      <c r="AI3" s="269">
        <v>41700</v>
      </c>
      <c r="AJ3" s="270">
        <v>41707</v>
      </c>
      <c r="AK3" s="270">
        <v>41714</v>
      </c>
      <c r="AL3" s="269">
        <v>41721</v>
      </c>
      <c r="AM3" s="270">
        <v>41728</v>
      </c>
    </row>
    <row r="4" spans="1:57" s="274" customFormat="1" x14ac:dyDescent="0.2">
      <c r="A4" s="283" t="str">
        <f>Animateurs!A3</f>
        <v>Mr. Bean</v>
      </c>
      <c r="B4" s="272">
        <v>840</v>
      </c>
      <c r="C4" s="272">
        <v>-500</v>
      </c>
      <c r="D4" s="284">
        <f t="shared" ref="D4:D17" si="0">B4+C4</f>
        <v>340</v>
      </c>
      <c r="E4" s="272">
        <v>35</v>
      </c>
      <c r="F4" s="284">
        <f>SUM(K4:AM4)</f>
        <v>140</v>
      </c>
      <c r="G4" s="284">
        <f>(D4-F4)-H4</f>
        <v>200</v>
      </c>
      <c r="H4" s="272"/>
      <c r="I4" s="285">
        <f ca="1">((J4-$B$2)/7)*E4</f>
        <v>-125</v>
      </c>
      <c r="J4" s="286">
        <f t="shared" ref="J4:J6" si="1">IF(E4&lt;&gt;0,$J$2+((G4/E4)*7),0)</f>
        <v>41704</v>
      </c>
      <c r="K4" s="273">
        <v>35</v>
      </c>
      <c r="L4" s="273">
        <v>35</v>
      </c>
      <c r="M4" s="273">
        <v>35</v>
      </c>
      <c r="N4" s="273">
        <v>35</v>
      </c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</row>
    <row r="5" spans="1:57" s="274" customFormat="1" x14ac:dyDescent="0.2">
      <c r="A5" s="283" t="str">
        <f>Animateurs!A4</f>
        <v>Miss. Bean</v>
      </c>
      <c r="B5" s="272">
        <v>840</v>
      </c>
      <c r="C5" s="272">
        <v>102</v>
      </c>
      <c r="D5" s="284">
        <f t="shared" ref="D5" si="2">B5+C5</f>
        <v>942</v>
      </c>
      <c r="E5" s="272">
        <v>35</v>
      </c>
      <c r="F5" s="284">
        <f t="shared" ref="F5" si="3">SUM(K5:AM5)</f>
        <v>315</v>
      </c>
      <c r="G5" s="284">
        <f t="shared" ref="G5:G22" si="4">(D5-F5)-H5</f>
        <v>627</v>
      </c>
      <c r="H5" s="272"/>
      <c r="I5" s="285">
        <f ca="1">((J5-$B$2)/7)*E5</f>
        <v>302.00000000000728</v>
      </c>
      <c r="J5" s="286">
        <f t="shared" si="1"/>
        <v>41789.4</v>
      </c>
      <c r="K5" s="273">
        <v>35</v>
      </c>
      <c r="L5" s="273">
        <v>35</v>
      </c>
      <c r="M5" s="273">
        <v>35</v>
      </c>
      <c r="N5" s="273">
        <v>35</v>
      </c>
      <c r="O5" s="273">
        <v>35</v>
      </c>
      <c r="P5" s="273">
        <v>35</v>
      </c>
      <c r="Q5" s="273">
        <v>35</v>
      </c>
      <c r="R5" s="273">
        <v>35</v>
      </c>
      <c r="S5" s="273">
        <v>35</v>
      </c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</row>
    <row r="6" spans="1:57" s="274" customFormat="1" x14ac:dyDescent="0.2">
      <c r="A6" s="283">
        <f>Animateurs!A5</f>
        <v>0</v>
      </c>
      <c r="B6" s="272"/>
      <c r="C6" s="272"/>
      <c r="D6" s="284">
        <f t="shared" ref="D6" si="5">B6+C6</f>
        <v>0</v>
      </c>
      <c r="E6" s="272">
        <v>0</v>
      </c>
      <c r="F6" s="284">
        <f>SUM(K6:AM6)</f>
        <v>0</v>
      </c>
      <c r="G6" s="284">
        <f t="shared" si="4"/>
        <v>0</v>
      </c>
      <c r="H6" s="272"/>
      <c r="I6" s="285">
        <f t="shared" ref="I6:I22" si="6">IF(E6&lt;&gt;0,((J6-$B$2)/7)*E6,0)</f>
        <v>0</v>
      </c>
      <c r="J6" s="286">
        <f t="shared" si="1"/>
        <v>0</v>
      </c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3"/>
      <c r="BD6" s="273"/>
      <c r="BE6" s="273"/>
    </row>
    <row r="7" spans="1:57" s="274" customFormat="1" x14ac:dyDescent="0.2">
      <c r="A7" s="283">
        <f>Animateurs!A6</f>
        <v>0</v>
      </c>
      <c r="B7" s="272"/>
      <c r="C7" s="272"/>
      <c r="D7" s="284">
        <f t="shared" si="0"/>
        <v>0</v>
      </c>
      <c r="E7" s="272">
        <v>0</v>
      </c>
      <c r="F7" s="284">
        <f t="shared" ref="F7:F15" si="7">SUM(K7:AM7)</f>
        <v>0</v>
      </c>
      <c r="G7" s="284">
        <f t="shared" si="4"/>
        <v>0</v>
      </c>
      <c r="H7" s="272"/>
      <c r="I7" s="285">
        <f t="shared" si="6"/>
        <v>0</v>
      </c>
      <c r="J7" s="286">
        <f>IF(E7&lt;&gt;0,$J$2+((G7/E7)*7),0)</f>
        <v>0</v>
      </c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273"/>
      <c r="BE7" s="273"/>
    </row>
    <row r="8" spans="1:57" s="274" customFormat="1" ht="15" customHeight="1" x14ac:dyDescent="0.2">
      <c r="A8" s="283">
        <f>Animateurs!A7</f>
        <v>0</v>
      </c>
      <c r="B8" s="272"/>
      <c r="C8" s="272"/>
      <c r="D8" s="284">
        <f t="shared" si="0"/>
        <v>0</v>
      </c>
      <c r="E8" s="272">
        <v>0</v>
      </c>
      <c r="F8" s="284">
        <f t="shared" si="7"/>
        <v>0</v>
      </c>
      <c r="G8" s="284">
        <f t="shared" si="4"/>
        <v>0</v>
      </c>
      <c r="H8" s="272"/>
      <c r="I8" s="285">
        <f t="shared" si="6"/>
        <v>0</v>
      </c>
      <c r="J8" s="286">
        <f t="shared" ref="J8:J22" si="8">IF(E8&lt;&gt;0,$J$2+((G8/E8)*7),0)</f>
        <v>0</v>
      </c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73"/>
      <c r="AP8" s="273"/>
      <c r="AQ8" s="273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73"/>
      <c r="BC8" s="273"/>
      <c r="BD8" s="273"/>
      <c r="BE8" s="273"/>
    </row>
    <row r="9" spans="1:57" s="274" customFormat="1" ht="15" customHeight="1" x14ac:dyDescent="0.2">
      <c r="A9" s="283">
        <f>Animateurs!A8</f>
        <v>0</v>
      </c>
      <c r="B9" s="272"/>
      <c r="C9" s="272"/>
      <c r="D9" s="284">
        <f t="shared" si="0"/>
        <v>0</v>
      </c>
      <c r="E9" s="272">
        <v>0</v>
      </c>
      <c r="F9" s="284">
        <f t="shared" si="7"/>
        <v>0</v>
      </c>
      <c r="G9" s="284">
        <f t="shared" si="4"/>
        <v>0</v>
      </c>
      <c r="H9" s="272"/>
      <c r="I9" s="285">
        <f t="shared" si="6"/>
        <v>0</v>
      </c>
      <c r="J9" s="286">
        <f t="shared" si="8"/>
        <v>0</v>
      </c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3"/>
      <c r="AQ9" s="273"/>
      <c r="AR9" s="273"/>
      <c r="AS9" s="273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273"/>
      <c r="BE9" s="273"/>
    </row>
    <row r="10" spans="1:57" s="274" customFormat="1" x14ac:dyDescent="0.2">
      <c r="A10" s="283">
        <f>Animateurs!A9</f>
        <v>0</v>
      </c>
      <c r="B10" s="272"/>
      <c r="C10" s="272"/>
      <c r="D10" s="284">
        <f t="shared" si="0"/>
        <v>0</v>
      </c>
      <c r="E10" s="272">
        <v>0</v>
      </c>
      <c r="F10" s="284">
        <f t="shared" si="7"/>
        <v>0</v>
      </c>
      <c r="G10" s="284">
        <f t="shared" si="4"/>
        <v>0</v>
      </c>
      <c r="H10" s="272"/>
      <c r="I10" s="285">
        <f t="shared" si="6"/>
        <v>0</v>
      </c>
      <c r="J10" s="286">
        <f t="shared" si="8"/>
        <v>0</v>
      </c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</row>
    <row r="11" spans="1:57" s="274" customFormat="1" x14ac:dyDescent="0.2">
      <c r="A11" s="283">
        <f>Animateurs!A10</f>
        <v>0</v>
      </c>
      <c r="B11" s="272"/>
      <c r="C11" s="272"/>
      <c r="D11" s="284">
        <f t="shared" si="0"/>
        <v>0</v>
      </c>
      <c r="E11" s="272">
        <v>0</v>
      </c>
      <c r="F11" s="284">
        <f t="shared" si="7"/>
        <v>0</v>
      </c>
      <c r="G11" s="284">
        <f t="shared" si="4"/>
        <v>0</v>
      </c>
      <c r="H11" s="272"/>
      <c r="I11" s="285">
        <f t="shared" si="6"/>
        <v>0</v>
      </c>
      <c r="J11" s="286">
        <f t="shared" si="8"/>
        <v>0</v>
      </c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</row>
    <row r="12" spans="1:57" s="274" customFormat="1" x14ac:dyDescent="0.2">
      <c r="A12" s="283">
        <f>Animateurs!A11</f>
        <v>0</v>
      </c>
      <c r="B12" s="272"/>
      <c r="C12" s="272"/>
      <c r="D12" s="284">
        <f t="shared" ref="D12" si="9">B12+C12</f>
        <v>0</v>
      </c>
      <c r="E12" s="272">
        <v>0</v>
      </c>
      <c r="F12" s="284">
        <f t="shared" ref="F12" si="10">SUM(K12:AM12)</f>
        <v>0</v>
      </c>
      <c r="G12" s="284">
        <f t="shared" si="4"/>
        <v>0</v>
      </c>
      <c r="H12" s="272"/>
      <c r="I12" s="285">
        <f t="shared" si="6"/>
        <v>0</v>
      </c>
      <c r="J12" s="286">
        <f t="shared" si="8"/>
        <v>0</v>
      </c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</row>
    <row r="13" spans="1:57" s="274" customFormat="1" x14ac:dyDescent="0.2">
      <c r="A13" s="283">
        <f>Animateurs!A12</f>
        <v>0</v>
      </c>
      <c r="B13" s="272"/>
      <c r="C13" s="272"/>
      <c r="D13" s="284">
        <f t="shared" si="0"/>
        <v>0</v>
      </c>
      <c r="E13" s="272">
        <v>0</v>
      </c>
      <c r="F13" s="284">
        <f t="shared" si="7"/>
        <v>0</v>
      </c>
      <c r="G13" s="284">
        <f t="shared" si="4"/>
        <v>0</v>
      </c>
      <c r="H13" s="272"/>
      <c r="I13" s="285">
        <f t="shared" si="6"/>
        <v>0</v>
      </c>
      <c r="J13" s="286">
        <f t="shared" si="8"/>
        <v>0</v>
      </c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</row>
    <row r="14" spans="1:57" s="274" customFormat="1" x14ac:dyDescent="0.2">
      <c r="A14" s="283">
        <f>Animateurs!A13</f>
        <v>0</v>
      </c>
      <c r="B14" s="272"/>
      <c r="C14" s="272"/>
      <c r="D14" s="284">
        <f t="shared" si="0"/>
        <v>0</v>
      </c>
      <c r="E14" s="272">
        <v>0</v>
      </c>
      <c r="F14" s="284">
        <f t="shared" si="7"/>
        <v>0</v>
      </c>
      <c r="G14" s="284">
        <f t="shared" si="4"/>
        <v>0</v>
      </c>
      <c r="H14" s="272"/>
      <c r="I14" s="285">
        <f t="shared" si="6"/>
        <v>0</v>
      </c>
      <c r="J14" s="286">
        <f t="shared" si="8"/>
        <v>0</v>
      </c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</row>
    <row r="15" spans="1:57" s="274" customFormat="1" x14ac:dyDescent="0.2">
      <c r="A15" s="283">
        <f>Animateurs!A14</f>
        <v>0</v>
      </c>
      <c r="B15" s="272"/>
      <c r="C15" s="272"/>
      <c r="D15" s="284">
        <f t="shared" si="0"/>
        <v>0</v>
      </c>
      <c r="E15" s="272">
        <v>0</v>
      </c>
      <c r="F15" s="284">
        <f t="shared" si="7"/>
        <v>0</v>
      </c>
      <c r="G15" s="284">
        <f t="shared" si="4"/>
        <v>0</v>
      </c>
      <c r="H15" s="272"/>
      <c r="I15" s="285">
        <f t="shared" si="6"/>
        <v>0</v>
      </c>
      <c r="J15" s="286">
        <f t="shared" si="8"/>
        <v>0</v>
      </c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</row>
    <row r="16" spans="1:57" s="274" customFormat="1" x14ac:dyDescent="0.2">
      <c r="A16" s="283">
        <f>Animateurs!A15</f>
        <v>0</v>
      </c>
      <c r="B16" s="272"/>
      <c r="C16" s="272"/>
      <c r="D16" s="284">
        <f t="shared" si="0"/>
        <v>0</v>
      </c>
      <c r="E16" s="272">
        <v>0</v>
      </c>
      <c r="F16" s="284">
        <f t="shared" ref="F16:F18" si="11">SUM(K16:AM16)</f>
        <v>0</v>
      </c>
      <c r="G16" s="284">
        <f t="shared" si="4"/>
        <v>0</v>
      </c>
      <c r="H16" s="272"/>
      <c r="I16" s="285">
        <f t="shared" si="6"/>
        <v>0</v>
      </c>
      <c r="J16" s="286">
        <f t="shared" si="8"/>
        <v>0</v>
      </c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</row>
    <row r="17" spans="1:57" s="274" customFormat="1" x14ac:dyDescent="0.2">
      <c r="A17" s="283">
        <f>Animateurs!A16</f>
        <v>0</v>
      </c>
      <c r="B17" s="272"/>
      <c r="C17" s="272"/>
      <c r="D17" s="284">
        <f t="shared" si="0"/>
        <v>0</v>
      </c>
      <c r="E17" s="272">
        <v>0</v>
      </c>
      <c r="F17" s="284">
        <f t="shared" si="11"/>
        <v>0</v>
      </c>
      <c r="G17" s="284">
        <f t="shared" si="4"/>
        <v>0</v>
      </c>
      <c r="H17" s="272"/>
      <c r="I17" s="285">
        <f t="shared" si="6"/>
        <v>0</v>
      </c>
      <c r="J17" s="286">
        <f t="shared" si="8"/>
        <v>0</v>
      </c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</row>
    <row r="18" spans="1:57" s="274" customFormat="1" x14ac:dyDescent="0.2">
      <c r="A18" s="283">
        <f>Animateurs!A17</f>
        <v>0</v>
      </c>
      <c r="B18" s="272"/>
      <c r="C18" s="272"/>
      <c r="D18" s="284">
        <f>B18+C18</f>
        <v>0</v>
      </c>
      <c r="E18" s="272">
        <v>0</v>
      </c>
      <c r="F18" s="284">
        <f t="shared" si="11"/>
        <v>0</v>
      </c>
      <c r="G18" s="284">
        <f t="shared" si="4"/>
        <v>0</v>
      </c>
      <c r="H18" s="272"/>
      <c r="I18" s="285">
        <f t="shared" si="6"/>
        <v>0</v>
      </c>
      <c r="J18" s="286">
        <f t="shared" si="8"/>
        <v>0</v>
      </c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</row>
    <row r="19" spans="1:57" s="274" customFormat="1" x14ac:dyDescent="0.2">
      <c r="A19" s="283">
        <f>Animateurs!A18</f>
        <v>0</v>
      </c>
      <c r="B19" s="272"/>
      <c r="C19" s="272"/>
      <c r="D19" s="284">
        <f t="shared" ref="D19:D22" si="12">B19+C19</f>
        <v>0</v>
      </c>
      <c r="E19" s="272">
        <v>0</v>
      </c>
      <c r="F19" s="284">
        <f t="shared" ref="F19:F22" si="13">SUM(K19:AM19)</f>
        <v>0</v>
      </c>
      <c r="G19" s="284">
        <f t="shared" si="4"/>
        <v>0</v>
      </c>
      <c r="H19" s="272"/>
      <c r="I19" s="285">
        <f t="shared" si="6"/>
        <v>0</v>
      </c>
      <c r="J19" s="286">
        <f t="shared" si="8"/>
        <v>0</v>
      </c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</row>
    <row r="20" spans="1:57" s="274" customFormat="1" x14ac:dyDescent="0.2">
      <c r="A20" s="283">
        <f>Animateurs!A19</f>
        <v>0</v>
      </c>
      <c r="B20" s="273"/>
      <c r="C20" s="273"/>
      <c r="D20" s="284">
        <f t="shared" si="12"/>
        <v>0</v>
      </c>
      <c r="E20" s="272">
        <v>0</v>
      </c>
      <c r="F20" s="284">
        <f t="shared" si="13"/>
        <v>0</v>
      </c>
      <c r="G20" s="284">
        <f t="shared" si="4"/>
        <v>0</v>
      </c>
      <c r="H20" s="272"/>
      <c r="I20" s="285">
        <f t="shared" si="6"/>
        <v>0</v>
      </c>
      <c r="J20" s="286">
        <f t="shared" si="8"/>
        <v>0</v>
      </c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</row>
    <row r="21" spans="1:57" s="274" customFormat="1" x14ac:dyDescent="0.2">
      <c r="A21" s="283">
        <f>Animateurs!A20</f>
        <v>0</v>
      </c>
      <c r="B21" s="273"/>
      <c r="C21" s="273"/>
      <c r="D21" s="284">
        <f t="shared" si="12"/>
        <v>0</v>
      </c>
      <c r="E21" s="272">
        <v>0</v>
      </c>
      <c r="F21" s="284">
        <f t="shared" si="13"/>
        <v>0</v>
      </c>
      <c r="G21" s="284">
        <f t="shared" si="4"/>
        <v>0</v>
      </c>
      <c r="H21" s="272"/>
      <c r="I21" s="285">
        <f t="shared" si="6"/>
        <v>0</v>
      </c>
      <c r="J21" s="286">
        <f t="shared" si="8"/>
        <v>0</v>
      </c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</row>
    <row r="22" spans="1:57" s="274" customFormat="1" x14ac:dyDescent="0.2">
      <c r="A22" s="283">
        <f>Animateurs!A21</f>
        <v>0</v>
      </c>
      <c r="B22" s="273"/>
      <c r="C22" s="273"/>
      <c r="D22" s="284">
        <f t="shared" si="12"/>
        <v>0</v>
      </c>
      <c r="E22" s="272">
        <v>0</v>
      </c>
      <c r="F22" s="284">
        <f t="shared" si="13"/>
        <v>0</v>
      </c>
      <c r="G22" s="284">
        <f t="shared" si="4"/>
        <v>0</v>
      </c>
      <c r="H22" s="272"/>
      <c r="I22" s="285">
        <f t="shared" si="6"/>
        <v>0</v>
      </c>
      <c r="J22" s="286">
        <f t="shared" si="8"/>
        <v>0</v>
      </c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</row>
    <row r="23" spans="1:57" s="278" customFormat="1" ht="32.25" customHeight="1" thickBot="1" x14ac:dyDescent="0.3">
      <c r="A23" s="275" t="s">
        <v>37</v>
      </c>
      <c r="B23" s="276"/>
      <c r="C23" s="276"/>
      <c r="D23" s="276">
        <f>SUM(D4:D22)</f>
        <v>1282</v>
      </c>
      <c r="E23" s="276"/>
      <c r="F23" s="276">
        <f t="shared" ref="F23:H23" si="14">SUM(F4:F22)</f>
        <v>455</v>
      </c>
      <c r="G23" s="276">
        <f t="shared" si="14"/>
        <v>827</v>
      </c>
      <c r="H23" s="276">
        <f t="shared" si="14"/>
        <v>0</v>
      </c>
      <c r="I23" s="276">
        <f ca="1">SUM(I4:I22)</f>
        <v>177.00000000000728</v>
      </c>
      <c r="J23" s="277"/>
    </row>
    <row r="24" spans="1:57" s="279" customFormat="1" ht="15" customHeight="1" x14ac:dyDescent="0.2">
      <c r="H24" s="280"/>
      <c r="I24" s="281"/>
      <c r="J24" s="281"/>
    </row>
    <row r="25" spans="1:57" s="279" customFormat="1" ht="43.5" customHeight="1" x14ac:dyDescent="0.2">
      <c r="H25" s="280"/>
      <c r="I25" s="281"/>
      <c r="J25" s="281"/>
    </row>
  </sheetData>
  <sheetProtection password="DDEF" sheet="1" objects="1" scenarios="1"/>
  <mergeCells count="4">
    <mergeCell ref="A1:J1"/>
    <mergeCell ref="H2:I2"/>
    <mergeCell ref="H24:H25"/>
    <mergeCell ref="B2:E2"/>
  </mergeCells>
  <conditionalFormatting sqref="J4:J22">
    <cfRule type="cellIs" dxfId="42" priority="6" operator="greaterThan">
      <formula>$B$2</formula>
    </cfRule>
  </conditionalFormatting>
  <conditionalFormatting sqref="A4:J22">
    <cfRule type="cellIs" dxfId="41" priority="1" operator="equal">
      <formula>0</formula>
    </cfRule>
  </conditionalFormatting>
  <pageMargins left="0.25" right="0.25" top="0.75" bottom="0.75" header="0.3" footer="0.3"/>
  <pageSetup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GG195"/>
  <sheetViews>
    <sheetView zoomScaleNormal="100" workbookViewId="0">
      <pane xSplit="6" topLeftCell="G1" activePane="topRight" state="frozen"/>
      <selection pane="topRight" activeCell="H102" sqref="H102:H103"/>
    </sheetView>
  </sheetViews>
  <sheetFormatPr baseColWidth="10" defaultRowHeight="15" x14ac:dyDescent="0.2"/>
  <cols>
    <col min="1" max="1" width="22.28515625" style="188" customWidth="1"/>
    <col min="2" max="2" width="22.28515625" style="189" hidden="1" customWidth="1"/>
    <col min="3" max="3" width="23.140625" style="131" customWidth="1"/>
    <col min="4" max="4" width="12.140625" style="131" customWidth="1"/>
    <col min="5" max="5" width="12.140625" style="131" hidden="1" customWidth="1"/>
    <col min="6" max="6" width="14" style="184" customWidth="1"/>
    <col min="7" max="18" width="10.5703125" style="117" customWidth="1"/>
    <col min="19" max="19" width="20.140625" style="117" customWidth="1"/>
    <col min="20" max="36" width="10.5703125" style="117" customWidth="1"/>
    <col min="37" max="16384" width="11.42578125" style="117"/>
  </cols>
  <sheetData>
    <row r="1" spans="1:189" ht="18" customHeight="1" x14ac:dyDescent="0.2">
      <c r="A1" s="176" t="s">
        <v>123</v>
      </c>
      <c r="B1" s="177"/>
      <c r="C1" s="177"/>
      <c r="D1" s="177"/>
      <c r="E1" s="177"/>
      <c r="F1" s="178"/>
    </row>
    <row r="2" spans="1:189" ht="21" customHeight="1" x14ac:dyDescent="0.25">
      <c r="A2" s="179"/>
      <c r="B2" s="118"/>
      <c r="C2" s="118"/>
      <c r="D2" s="118"/>
      <c r="E2" s="118"/>
      <c r="F2" s="180"/>
      <c r="G2" s="119" t="s">
        <v>126</v>
      </c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</row>
    <row r="3" spans="1:189" s="126" customFormat="1" ht="16.5" thickBot="1" x14ac:dyDescent="0.3">
      <c r="A3" s="120" t="s">
        <v>4</v>
      </c>
      <c r="B3" s="121" t="s">
        <v>124</v>
      </c>
      <c r="C3" s="122"/>
      <c r="D3" s="123" t="s">
        <v>62</v>
      </c>
      <c r="E3" s="123" t="s">
        <v>88</v>
      </c>
      <c r="F3" s="181" t="s">
        <v>89</v>
      </c>
      <c r="G3" s="124">
        <v>41532</v>
      </c>
      <c r="H3" s="125">
        <v>41539</v>
      </c>
      <c r="I3" s="125">
        <v>41546</v>
      </c>
      <c r="J3" s="124">
        <v>41553</v>
      </c>
      <c r="K3" s="125">
        <v>41560</v>
      </c>
      <c r="L3" s="125">
        <v>41567</v>
      </c>
      <c r="M3" s="124">
        <v>41574</v>
      </c>
      <c r="N3" s="125">
        <v>41581</v>
      </c>
      <c r="O3" s="125">
        <v>41588</v>
      </c>
      <c r="P3" s="124">
        <v>41595</v>
      </c>
      <c r="Q3" s="125">
        <v>41602</v>
      </c>
      <c r="R3" s="125">
        <v>41609</v>
      </c>
      <c r="S3" s="125"/>
      <c r="T3" s="124">
        <v>41616</v>
      </c>
      <c r="U3" s="125">
        <v>41623</v>
      </c>
      <c r="V3" s="125">
        <v>41630</v>
      </c>
      <c r="W3" s="124">
        <v>41637</v>
      </c>
      <c r="X3" s="125">
        <v>41644</v>
      </c>
      <c r="Y3" s="125">
        <v>41651</v>
      </c>
      <c r="Z3" s="124">
        <v>41658</v>
      </c>
      <c r="AA3" s="125">
        <v>41665</v>
      </c>
      <c r="AB3" s="125">
        <v>41672</v>
      </c>
      <c r="AC3" s="124">
        <v>41679</v>
      </c>
      <c r="AD3" s="125">
        <v>41686</v>
      </c>
      <c r="AE3" s="125">
        <v>41693</v>
      </c>
      <c r="AF3" s="124">
        <v>41700</v>
      </c>
      <c r="AG3" s="125">
        <v>41707</v>
      </c>
      <c r="AH3" s="125">
        <v>41714</v>
      </c>
      <c r="AI3" s="124">
        <v>41721</v>
      </c>
      <c r="AJ3" s="125">
        <v>41728</v>
      </c>
    </row>
    <row r="4" spans="1:189" ht="18" customHeight="1" x14ac:dyDescent="0.2">
      <c r="A4" s="127" t="str">
        <f>IF(Animateurs!A3&lt;&gt;0,Animateurs!A3,"")</f>
        <v>Mr. Bean</v>
      </c>
      <c r="B4" s="128" t="str">
        <f>(VLOOKUP(A4:A8,Animateurs!A3:J20,9,FALSE))</f>
        <v>exemple 1</v>
      </c>
      <c r="C4" s="129" t="s">
        <v>36</v>
      </c>
      <c r="D4" s="130"/>
      <c r="E4" s="129">
        <f>D4</f>
        <v>0</v>
      </c>
      <c r="F4" s="155">
        <f>SUM(G4:AJ4)</f>
        <v>86</v>
      </c>
      <c r="G4" s="143"/>
      <c r="H4" s="143"/>
      <c r="I4" s="143"/>
      <c r="J4" s="143"/>
      <c r="K4" s="143"/>
      <c r="L4" s="143"/>
      <c r="M4" s="143">
        <v>3</v>
      </c>
      <c r="N4" s="143">
        <v>1</v>
      </c>
      <c r="O4" s="143">
        <v>14</v>
      </c>
      <c r="P4" s="143">
        <v>17</v>
      </c>
      <c r="Q4" s="143">
        <v>14</v>
      </c>
      <c r="R4" s="143">
        <v>11</v>
      </c>
      <c r="S4" s="143"/>
      <c r="T4" s="143">
        <v>6</v>
      </c>
      <c r="U4" s="143">
        <v>5</v>
      </c>
      <c r="V4" s="143"/>
      <c r="W4" s="143"/>
      <c r="X4" s="143">
        <v>4</v>
      </c>
      <c r="Y4" s="143">
        <v>4</v>
      </c>
      <c r="Z4" s="143">
        <v>7</v>
      </c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</row>
    <row r="5" spans="1:189" ht="18" customHeight="1" x14ac:dyDescent="0.2">
      <c r="A5" s="132"/>
      <c r="B5" s="133" t="str">
        <f>B4</f>
        <v>exemple 1</v>
      </c>
      <c r="C5" s="134" t="s">
        <v>85</v>
      </c>
      <c r="D5" s="135"/>
      <c r="E5" s="134">
        <f t="shared" ref="E5:E16" si="0">D5</f>
        <v>0</v>
      </c>
      <c r="F5" s="156">
        <f t="shared" ref="F5:F6" si="1">SUM(G5:AJ5)</f>
        <v>14</v>
      </c>
      <c r="G5" s="143"/>
      <c r="H5" s="143"/>
      <c r="I5" s="143"/>
      <c r="J5" s="143"/>
      <c r="K5" s="143"/>
      <c r="L5" s="143"/>
      <c r="M5" s="143">
        <v>0</v>
      </c>
      <c r="N5" s="143">
        <v>4</v>
      </c>
      <c r="O5" s="143">
        <v>2</v>
      </c>
      <c r="P5" s="143">
        <v>2</v>
      </c>
      <c r="Q5" s="143">
        <v>4</v>
      </c>
      <c r="R5" s="143">
        <v>2</v>
      </c>
      <c r="S5" s="143"/>
      <c r="T5" s="143">
        <v>0</v>
      </c>
      <c r="U5" s="143">
        <v>0</v>
      </c>
      <c r="V5" s="143"/>
      <c r="W5" s="143"/>
      <c r="X5" s="143">
        <v>0</v>
      </c>
      <c r="Y5" s="143">
        <v>0</v>
      </c>
      <c r="Z5" s="143">
        <v>0</v>
      </c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</row>
    <row r="6" spans="1:189" s="136" customFormat="1" ht="18" customHeight="1" x14ac:dyDescent="0.2">
      <c r="A6" s="132"/>
      <c r="B6" s="133" t="str">
        <f t="shared" ref="B6:B8" si="2">B5</f>
        <v>exemple 1</v>
      </c>
      <c r="C6" s="134" t="s">
        <v>35</v>
      </c>
      <c r="D6" s="135"/>
      <c r="E6" s="134">
        <f t="shared" si="0"/>
        <v>0</v>
      </c>
      <c r="F6" s="156">
        <f t="shared" si="1"/>
        <v>58</v>
      </c>
      <c r="G6" s="143"/>
      <c r="H6" s="143"/>
      <c r="I6" s="143"/>
      <c r="J6" s="143"/>
      <c r="K6" s="143"/>
      <c r="L6" s="143">
        <v>3</v>
      </c>
      <c r="M6" s="143">
        <v>7</v>
      </c>
      <c r="N6" s="143">
        <v>16</v>
      </c>
      <c r="O6" s="143">
        <v>3</v>
      </c>
      <c r="P6" s="143">
        <v>2</v>
      </c>
      <c r="Q6" s="143">
        <v>5</v>
      </c>
      <c r="R6" s="143">
        <v>4</v>
      </c>
      <c r="S6" s="143"/>
      <c r="T6" s="143">
        <v>7</v>
      </c>
      <c r="U6" s="143">
        <v>5</v>
      </c>
      <c r="V6" s="143"/>
      <c r="W6" s="143"/>
      <c r="X6" s="143">
        <v>1</v>
      </c>
      <c r="Y6" s="143">
        <v>2</v>
      </c>
      <c r="Z6" s="143">
        <v>3</v>
      </c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</row>
    <row r="7" spans="1:189" ht="18" customHeight="1" x14ac:dyDescent="0.2">
      <c r="A7" s="132"/>
      <c r="B7" s="133" t="str">
        <f t="shared" si="2"/>
        <v>exemple 1</v>
      </c>
      <c r="C7" s="134" t="s">
        <v>86</v>
      </c>
      <c r="D7" s="135"/>
      <c r="E7" s="134">
        <f t="shared" si="0"/>
        <v>0</v>
      </c>
      <c r="F7" s="156">
        <f>SUM(F4:F6)</f>
        <v>158</v>
      </c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5"/>
      <c r="W7" s="145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</row>
    <row r="8" spans="1:189" ht="18" customHeight="1" thickBot="1" x14ac:dyDescent="0.25">
      <c r="A8" s="138"/>
      <c r="B8" s="139" t="str">
        <f t="shared" si="2"/>
        <v>exemple 1</v>
      </c>
      <c r="C8" s="140" t="s">
        <v>87</v>
      </c>
      <c r="D8" s="141"/>
      <c r="E8" s="140">
        <f t="shared" si="0"/>
        <v>0</v>
      </c>
      <c r="F8" s="182">
        <v>0</v>
      </c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5"/>
      <c r="W8" s="145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</row>
    <row r="9" spans="1:189" ht="18" customHeight="1" x14ac:dyDescent="0.2">
      <c r="A9" s="127" t="str">
        <f>IF(Animateurs!A4&lt;&gt;0,Animateurs!A4,"")</f>
        <v>Miss. Bean</v>
      </c>
      <c r="B9" s="128" t="str">
        <f>(VLOOKUP(A9:A13,Animateurs!$A$3:$J$20,9,FALSE))</f>
        <v>exemple 2</v>
      </c>
      <c r="C9" s="129" t="s">
        <v>36</v>
      </c>
      <c r="D9" s="130"/>
      <c r="E9" s="129">
        <f t="shared" si="0"/>
        <v>0</v>
      </c>
      <c r="F9" s="155">
        <f>SUM(G9:AJ9)</f>
        <v>0</v>
      </c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</row>
    <row r="10" spans="1:189" ht="18" customHeight="1" x14ac:dyDescent="0.2">
      <c r="A10" s="132"/>
      <c r="B10" s="133" t="str">
        <f>B9</f>
        <v>exemple 2</v>
      </c>
      <c r="C10" s="134" t="s">
        <v>85</v>
      </c>
      <c r="D10" s="135"/>
      <c r="E10" s="134">
        <f t="shared" si="0"/>
        <v>0</v>
      </c>
      <c r="F10" s="156">
        <f t="shared" ref="F10:F11" si="3">SUM(G10:AJ10)</f>
        <v>0</v>
      </c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</row>
    <row r="11" spans="1:189" s="136" customFormat="1" ht="18" customHeight="1" x14ac:dyDescent="0.2">
      <c r="A11" s="132"/>
      <c r="B11" s="133" t="str">
        <f t="shared" ref="B11:B13" si="4">B10</f>
        <v>exemple 2</v>
      </c>
      <c r="C11" s="134" t="s">
        <v>35</v>
      </c>
      <c r="D11" s="135"/>
      <c r="E11" s="134">
        <f t="shared" si="0"/>
        <v>0</v>
      </c>
      <c r="F11" s="156">
        <f t="shared" si="3"/>
        <v>0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</row>
    <row r="12" spans="1:189" ht="18" customHeight="1" x14ac:dyDescent="0.2">
      <c r="A12" s="132"/>
      <c r="B12" s="133" t="str">
        <f t="shared" si="4"/>
        <v>exemple 2</v>
      </c>
      <c r="C12" s="134" t="s">
        <v>86</v>
      </c>
      <c r="D12" s="135"/>
      <c r="E12" s="134">
        <f t="shared" ref="E12:E13" si="5">D12</f>
        <v>0</v>
      </c>
      <c r="F12" s="156">
        <f>SUM(F9:F11)</f>
        <v>0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5"/>
      <c r="W12" s="145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</row>
    <row r="13" spans="1:189" ht="18" customHeight="1" thickBot="1" x14ac:dyDescent="0.25">
      <c r="A13" s="138"/>
      <c r="B13" s="139" t="str">
        <f t="shared" si="4"/>
        <v>exemple 2</v>
      </c>
      <c r="C13" s="140" t="s">
        <v>87</v>
      </c>
      <c r="D13" s="141"/>
      <c r="E13" s="140">
        <f t="shared" si="5"/>
        <v>0</v>
      </c>
      <c r="F13" s="182">
        <v>0</v>
      </c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5"/>
      <c r="W13" s="145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</row>
    <row r="14" spans="1:189" ht="18" customHeight="1" x14ac:dyDescent="0.2">
      <c r="A14" s="127" t="str">
        <f>IF(Animateurs!A5&lt;&gt;0,Animateurs!A5,"")</f>
        <v/>
      </c>
      <c r="B14" s="128" t="e">
        <f>(VLOOKUP(A14:A18,Animateurs!$A$3:$J$20,9,FALSE))</f>
        <v>#N/A</v>
      </c>
      <c r="C14" s="129" t="s">
        <v>36</v>
      </c>
      <c r="D14" s="130"/>
      <c r="E14" s="129">
        <f t="shared" si="0"/>
        <v>0</v>
      </c>
      <c r="F14" s="155">
        <f>SUM(G14:AJ14)</f>
        <v>0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</row>
    <row r="15" spans="1:189" ht="18" customHeight="1" x14ac:dyDescent="0.2">
      <c r="A15" s="132"/>
      <c r="B15" s="133" t="e">
        <f>B14</f>
        <v>#N/A</v>
      </c>
      <c r="C15" s="134" t="s">
        <v>85</v>
      </c>
      <c r="D15" s="135"/>
      <c r="E15" s="134">
        <f t="shared" si="0"/>
        <v>0</v>
      </c>
      <c r="F15" s="156">
        <f t="shared" ref="F15:F16" si="6">SUM(G15:AJ15)</f>
        <v>0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</row>
    <row r="16" spans="1:189" s="136" customFormat="1" ht="18" customHeight="1" x14ac:dyDescent="0.2">
      <c r="A16" s="132"/>
      <c r="B16" s="133" t="e">
        <f t="shared" ref="B16:B18" si="7">B15</f>
        <v>#N/A</v>
      </c>
      <c r="C16" s="134" t="s">
        <v>35</v>
      </c>
      <c r="D16" s="135"/>
      <c r="E16" s="134">
        <f t="shared" si="0"/>
        <v>0</v>
      </c>
      <c r="F16" s="156">
        <f t="shared" si="6"/>
        <v>0</v>
      </c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</row>
    <row r="17" spans="1:189" ht="18" customHeight="1" x14ac:dyDescent="0.2">
      <c r="A17" s="132"/>
      <c r="B17" s="133" t="e">
        <f t="shared" si="7"/>
        <v>#N/A</v>
      </c>
      <c r="C17" s="134" t="s">
        <v>86</v>
      </c>
      <c r="D17" s="135"/>
      <c r="E17" s="134">
        <f t="shared" ref="E17:E18" si="8">D17</f>
        <v>0</v>
      </c>
      <c r="F17" s="156">
        <f>SUM(F14:F16)</f>
        <v>0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5"/>
      <c r="W17" s="145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</row>
    <row r="18" spans="1:189" ht="18" customHeight="1" thickBot="1" x14ac:dyDescent="0.25">
      <c r="A18" s="138"/>
      <c r="B18" s="139" t="e">
        <f t="shared" si="7"/>
        <v>#N/A</v>
      </c>
      <c r="C18" s="140" t="s">
        <v>87</v>
      </c>
      <c r="D18" s="141"/>
      <c r="E18" s="140">
        <f t="shared" si="8"/>
        <v>0</v>
      </c>
      <c r="F18" s="182">
        <v>0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5"/>
      <c r="W18" s="145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</row>
    <row r="19" spans="1:189" ht="18" customHeight="1" x14ac:dyDescent="0.2">
      <c r="A19" s="127" t="str">
        <f>IF(Animateurs!A6&lt;&gt;0,Animateurs!A6,"")</f>
        <v/>
      </c>
      <c r="B19" s="128" t="e">
        <f>(VLOOKUP(A19:A23,Animateurs!$A$3:$J$20,9,FALSE))</f>
        <v>#N/A</v>
      </c>
      <c r="C19" s="129" t="s">
        <v>36</v>
      </c>
      <c r="D19" s="130"/>
      <c r="E19" s="129">
        <f>D19</f>
        <v>0</v>
      </c>
      <c r="F19" s="155">
        <f>SUM(G19:AJ19)</f>
        <v>0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</row>
    <row r="20" spans="1:189" ht="18" customHeight="1" x14ac:dyDescent="0.2">
      <c r="A20" s="132"/>
      <c r="B20" s="133" t="e">
        <f>B19</f>
        <v>#N/A</v>
      </c>
      <c r="C20" s="134" t="s">
        <v>85</v>
      </c>
      <c r="D20" s="135"/>
      <c r="E20" s="134">
        <f t="shared" ref="E20:E23" si="9">D20</f>
        <v>0</v>
      </c>
      <c r="F20" s="156">
        <f t="shared" ref="F20:F21" si="10">SUM(G20:AJ20)</f>
        <v>0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</row>
    <row r="21" spans="1:189" s="136" customFormat="1" ht="18" customHeight="1" x14ac:dyDescent="0.2">
      <c r="A21" s="132"/>
      <c r="B21" s="133" t="e">
        <f t="shared" ref="B21:B23" si="11">B20</f>
        <v>#N/A</v>
      </c>
      <c r="C21" s="134" t="s">
        <v>35</v>
      </c>
      <c r="D21" s="135"/>
      <c r="E21" s="134">
        <f t="shared" si="9"/>
        <v>0</v>
      </c>
      <c r="F21" s="156">
        <f t="shared" si="10"/>
        <v>0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</row>
    <row r="22" spans="1:189" ht="18" customHeight="1" x14ac:dyDescent="0.2">
      <c r="A22" s="132"/>
      <c r="B22" s="133" t="e">
        <f t="shared" si="11"/>
        <v>#N/A</v>
      </c>
      <c r="C22" s="134" t="s">
        <v>86</v>
      </c>
      <c r="D22" s="135"/>
      <c r="E22" s="134">
        <f t="shared" si="9"/>
        <v>0</v>
      </c>
      <c r="F22" s="156">
        <f>SUM(F19:F21)</f>
        <v>0</v>
      </c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5"/>
      <c r="W22" s="145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</row>
    <row r="23" spans="1:189" ht="18" customHeight="1" thickBot="1" x14ac:dyDescent="0.25">
      <c r="A23" s="138"/>
      <c r="B23" s="139" t="e">
        <f t="shared" si="11"/>
        <v>#N/A</v>
      </c>
      <c r="C23" s="140" t="s">
        <v>87</v>
      </c>
      <c r="D23" s="141"/>
      <c r="E23" s="140">
        <f t="shared" si="9"/>
        <v>0</v>
      </c>
      <c r="F23" s="182">
        <v>0</v>
      </c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5"/>
      <c r="W23" s="145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</row>
    <row r="24" spans="1:189" ht="18" customHeight="1" x14ac:dyDescent="0.2">
      <c r="A24" s="127" t="str">
        <f>IF(Animateurs!A7&lt;&gt;0,Animateurs!A7,"")</f>
        <v/>
      </c>
      <c r="B24" s="128" t="e">
        <f>(VLOOKUP(A24:A28,Animateurs!$A$3:$J$20,9,FALSE))</f>
        <v>#N/A</v>
      </c>
      <c r="C24" s="129" t="s">
        <v>36</v>
      </c>
      <c r="D24" s="130"/>
      <c r="E24" s="129">
        <f>D24</f>
        <v>0</v>
      </c>
      <c r="F24" s="155">
        <f>SUM(G24:AJ24)</f>
        <v>0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</row>
    <row r="25" spans="1:189" ht="18" customHeight="1" x14ac:dyDescent="0.2">
      <c r="A25" s="132"/>
      <c r="B25" s="133" t="e">
        <f>B24</f>
        <v>#N/A</v>
      </c>
      <c r="C25" s="134" t="s">
        <v>85</v>
      </c>
      <c r="D25" s="135"/>
      <c r="E25" s="134">
        <f t="shared" ref="E25:E28" si="12">D25</f>
        <v>0</v>
      </c>
      <c r="F25" s="156">
        <f t="shared" ref="F25:F26" si="13">SUM(G25:AJ25)</f>
        <v>0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</row>
    <row r="26" spans="1:189" s="136" customFormat="1" ht="18" customHeight="1" x14ac:dyDescent="0.2">
      <c r="A26" s="132"/>
      <c r="B26" s="133" t="e">
        <f t="shared" ref="B26:B28" si="14">B25</f>
        <v>#N/A</v>
      </c>
      <c r="C26" s="134" t="s">
        <v>35</v>
      </c>
      <c r="D26" s="135"/>
      <c r="E26" s="134">
        <f t="shared" si="12"/>
        <v>0</v>
      </c>
      <c r="F26" s="156">
        <f t="shared" si="13"/>
        <v>0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</row>
    <row r="27" spans="1:189" ht="18" customHeight="1" x14ac:dyDescent="0.2">
      <c r="A27" s="132"/>
      <c r="B27" s="133" t="e">
        <f t="shared" si="14"/>
        <v>#N/A</v>
      </c>
      <c r="C27" s="134" t="s">
        <v>86</v>
      </c>
      <c r="D27" s="135"/>
      <c r="E27" s="134">
        <f t="shared" si="12"/>
        <v>0</v>
      </c>
      <c r="F27" s="156">
        <f>SUM(F24:F26)</f>
        <v>0</v>
      </c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5"/>
      <c r="W27" s="145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</row>
    <row r="28" spans="1:189" ht="18" customHeight="1" thickBot="1" x14ac:dyDescent="0.25">
      <c r="A28" s="138"/>
      <c r="B28" s="139" t="e">
        <f t="shared" si="14"/>
        <v>#N/A</v>
      </c>
      <c r="C28" s="140" t="s">
        <v>87</v>
      </c>
      <c r="D28" s="141"/>
      <c r="E28" s="140">
        <f t="shared" si="12"/>
        <v>0</v>
      </c>
      <c r="F28" s="182">
        <v>0</v>
      </c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5"/>
      <c r="W28" s="145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</row>
    <row r="29" spans="1:189" ht="18" customHeight="1" x14ac:dyDescent="0.2">
      <c r="A29" s="127" t="str">
        <f>IF(Animateurs!A8&lt;&gt;0,Animateurs!A8,"")</f>
        <v/>
      </c>
      <c r="B29" s="128" t="e">
        <f>(VLOOKUP(A29:A33,Animateurs!$A$3:$J$20,9,FALSE))</f>
        <v>#N/A</v>
      </c>
      <c r="C29" s="129" t="s">
        <v>36</v>
      </c>
      <c r="D29" s="130"/>
      <c r="E29" s="129">
        <f>D29</f>
        <v>0</v>
      </c>
      <c r="F29" s="155">
        <f>SUM(G29:AJ29)</f>
        <v>0</v>
      </c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</row>
    <row r="30" spans="1:189" ht="18" customHeight="1" x14ac:dyDescent="0.2">
      <c r="A30" s="132"/>
      <c r="B30" s="133" t="e">
        <f>B29</f>
        <v>#N/A</v>
      </c>
      <c r="C30" s="134" t="s">
        <v>85</v>
      </c>
      <c r="D30" s="135"/>
      <c r="E30" s="134">
        <f t="shared" ref="E30:E33" si="15">D30</f>
        <v>0</v>
      </c>
      <c r="F30" s="156">
        <f t="shared" ref="F30:F31" si="16">SUM(G30:AJ30)</f>
        <v>0</v>
      </c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</row>
    <row r="31" spans="1:189" ht="18" customHeight="1" x14ac:dyDescent="0.2">
      <c r="A31" s="132"/>
      <c r="B31" s="133" t="e">
        <f t="shared" ref="B31:B33" si="17">B30</f>
        <v>#N/A</v>
      </c>
      <c r="C31" s="134" t="s">
        <v>35</v>
      </c>
      <c r="D31" s="135"/>
      <c r="E31" s="134">
        <f t="shared" si="15"/>
        <v>0</v>
      </c>
      <c r="F31" s="156">
        <f t="shared" si="16"/>
        <v>0</v>
      </c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</row>
    <row r="32" spans="1:189" ht="18" customHeight="1" x14ac:dyDescent="0.2">
      <c r="A32" s="132"/>
      <c r="B32" s="133" t="e">
        <f t="shared" si="17"/>
        <v>#N/A</v>
      </c>
      <c r="C32" s="134" t="s">
        <v>86</v>
      </c>
      <c r="D32" s="135"/>
      <c r="E32" s="134">
        <f t="shared" si="15"/>
        <v>0</v>
      </c>
      <c r="F32" s="156">
        <f>SUM(F29:F31)</f>
        <v>0</v>
      </c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5"/>
      <c r="W32" s="145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</row>
    <row r="33" spans="1:189" ht="18" customHeight="1" thickBot="1" x14ac:dyDescent="0.25">
      <c r="A33" s="138"/>
      <c r="B33" s="139" t="e">
        <f t="shared" si="17"/>
        <v>#N/A</v>
      </c>
      <c r="C33" s="140" t="s">
        <v>87</v>
      </c>
      <c r="D33" s="141"/>
      <c r="E33" s="140">
        <f t="shared" si="15"/>
        <v>0</v>
      </c>
      <c r="F33" s="182">
        <v>0</v>
      </c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5"/>
      <c r="W33" s="145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</row>
    <row r="34" spans="1:189" ht="18" customHeight="1" x14ac:dyDescent="0.2">
      <c r="A34" s="127" t="str">
        <f>IF(Animateurs!A9&lt;&gt;0,Animateurs!A9,"")</f>
        <v/>
      </c>
      <c r="B34" s="128" t="e">
        <f>(VLOOKUP(A34:A38,Animateurs!$A$3:$J$20,9,FALSE))</f>
        <v>#N/A</v>
      </c>
      <c r="C34" s="129" t="s">
        <v>36</v>
      </c>
      <c r="D34" s="130"/>
      <c r="E34" s="129">
        <f>D34</f>
        <v>0</v>
      </c>
      <c r="F34" s="155">
        <f>SUM(G34:AJ34)</f>
        <v>0</v>
      </c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</row>
    <row r="35" spans="1:189" ht="18" customHeight="1" x14ac:dyDescent="0.2">
      <c r="A35" s="132"/>
      <c r="B35" s="133" t="e">
        <f>B34</f>
        <v>#N/A</v>
      </c>
      <c r="C35" s="134" t="s">
        <v>85</v>
      </c>
      <c r="D35" s="135"/>
      <c r="E35" s="134">
        <f t="shared" ref="E35:E38" si="18">D35</f>
        <v>0</v>
      </c>
      <c r="F35" s="156">
        <f t="shared" ref="F35:F36" si="19">SUM(G35:AJ35)</f>
        <v>0</v>
      </c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</row>
    <row r="36" spans="1:189" s="136" customFormat="1" ht="18" customHeight="1" x14ac:dyDescent="0.2">
      <c r="A36" s="132"/>
      <c r="B36" s="133" t="e">
        <f t="shared" ref="B36:B38" si="20">B35</f>
        <v>#N/A</v>
      </c>
      <c r="C36" s="134" t="s">
        <v>35</v>
      </c>
      <c r="D36" s="135"/>
      <c r="E36" s="134">
        <f t="shared" si="18"/>
        <v>0</v>
      </c>
      <c r="F36" s="156">
        <f t="shared" si="19"/>
        <v>0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</row>
    <row r="37" spans="1:189" ht="18" customHeight="1" x14ac:dyDescent="0.2">
      <c r="A37" s="132"/>
      <c r="B37" s="133" t="e">
        <f t="shared" si="20"/>
        <v>#N/A</v>
      </c>
      <c r="C37" s="134" t="s">
        <v>86</v>
      </c>
      <c r="D37" s="135"/>
      <c r="E37" s="134">
        <f t="shared" si="18"/>
        <v>0</v>
      </c>
      <c r="F37" s="156">
        <f>SUM(F34:F36)</f>
        <v>0</v>
      </c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5"/>
      <c r="W37" s="145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</row>
    <row r="38" spans="1:189" ht="18" customHeight="1" thickBot="1" x14ac:dyDescent="0.25">
      <c r="A38" s="138"/>
      <c r="B38" s="139" t="e">
        <f t="shared" si="20"/>
        <v>#N/A</v>
      </c>
      <c r="C38" s="140" t="s">
        <v>87</v>
      </c>
      <c r="D38" s="141"/>
      <c r="E38" s="140">
        <f t="shared" si="18"/>
        <v>0</v>
      </c>
      <c r="F38" s="182">
        <v>0</v>
      </c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5"/>
      <c r="W38" s="145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</row>
    <row r="39" spans="1:189" ht="18" customHeight="1" x14ac:dyDescent="0.2">
      <c r="A39" s="127" t="str">
        <f>IF(Animateurs!A10&lt;&gt;0,Animateurs!A10,"")</f>
        <v/>
      </c>
      <c r="B39" s="128" t="e">
        <f>(VLOOKUP(A39:A43,Animateurs!$A$3:$J$20,9,FALSE))</f>
        <v>#N/A</v>
      </c>
      <c r="C39" s="129" t="s">
        <v>36</v>
      </c>
      <c r="D39" s="130"/>
      <c r="E39" s="129">
        <f>D39</f>
        <v>0</v>
      </c>
      <c r="F39" s="155">
        <f>SUM(G39:AJ39)</f>
        <v>0</v>
      </c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</row>
    <row r="40" spans="1:189" ht="18" customHeight="1" x14ac:dyDescent="0.2">
      <c r="A40" s="132"/>
      <c r="B40" s="133" t="e">
        <f>B39</f>
        <v>#N/A</v>
      </c>
      <c r="C40" s="134" t="s">
        <v>85</v>
      </c>
      <c r="D40" s="135"/>
      <c r="E40" s="134">
        <f t="shared" ref="E40:E43" si="21">D40</f>
        <v>0</v>
      </c>
      <c r="F40" s="156">
        <f t="shared" ref="F40:F41" si="22">SUM(G40:AJ40)</f>
        <v>0</v>
      </c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</row>
    <row r="41" spans="1:189" s="136" customFormat="1" ht="18" customHeight="1" x14ac:dyDescent="0.2">
      <c r="A41" s="132"/>
      <c r="B41" s="133" t="e">
        <f t="shared" ref="B41:B43" si="23">B40</f>
        <v>#N/A</v>
      </c>
      <c r="C41" s="134" t="s">
        <v>35</v>
      </c>
      <c r="D41" s="135"/>
      <c r="E41" s="134">
        <f t="shared" si="21"/>
        <v>0</v>
      </c>
      <c r="F41" s="156">
        <f t="shared" si="22"/>
        <v>0</v>
      </c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</row>
    <row r="42" spans="1:189" ht="18" customHeight="1" x14ac:dyDescent="0.2">
      <c r="A42" s="132"/>
      <c r="B42" s="133" t="e">
        <f t="shared" si="23"/>
        <v>#N/A</v>
      </c>
      <c r="C42" s="134" t="s">
        <v>86</v>
      </c>
      <c r="D42" s="135"/>
      <c r="E42" s="134">
        <f t="shared" si="21"/>
        <v>0</v>
      </c>
      <c r="F42" s="156">
        <f>SUM(F39:F41)</f>
        <v>0</v>
      </c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5"/>
      <c r="W42" s="145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</row>
    <row r="43" spans="1:189" ht="18" customHeight="1" thickBot="1" x14ac:dyDescent="0.25">
      <c r="A43" s="138"/>
      <c r="B43" s="139" t="e">
        <f t="shared" si="23"/>
        <v>#N/A</v>
      </c>
      <c r="C43" s="140" t="s">
        <v>87</v>
      </c>
      <c r="D43" s="141"/>
      <c r="E43" s="140">
        <f t="shared" si="21"/>
        <v>0</v>
      </c>
      <c r="F43" s="182">
        <v>0</v>
      </c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5"/>
      <c r="W43" s="145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</row>
    <row r="44" spans="1:189" ht="18" customHeight="1" x14ac:dyDescent="0.2">
      <c r="A44" s="127" t="str">
        <f>IF(Animateurs!A11&lt;&gt;0,Animateurs!A11,"")</f>
        <v/>
      </c>
      <c r="B44" s="128" t="e">
        <f>(VLOOKUP(A44:A48,Animateurs!$A$3:$J$20,9,FALSE))</f>
        <v>#N/A</v>
      </c>
      <c r="C44" s="129" t="s">
        <v>36</v>
      </c>
      <c r="D44" s="130"/>
      <c r="E44" s="129">
        <f>D44</f>
        <v>0</v>
      </c>
      <c r="F44" s="155">
        <f>SUM(G44:AJ44)</f>
        <v>0</v>
      </c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</row>
    <row r="45" spans="1:189" ht="18" customHeight="1" x14ac:dyDescent="0.2">
      <c r="A45" s="132"/>
      <c r="B45" s="133" t="e">
        <f>B44</f>
        <v>#N/A</v>
      </c>
      <c r="C45" s="134" t="s">
        <v>85</v>
      </c>
      <c r="D45" s="135"/>
      <c r="E45" s="134">
        <f t="shared" ref="E45:E53" si="24">D45</f>
        <v>0</v>
      </c>
      <c r="F45" s="156">
        <f>SUM(G45:AJ45)</f>
        <v>0</v>
      </c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</row>
    <row r="46" spans="1:189" s="136" customFormat="1" ht="18" customHeight="1" x14ac:dyDescent="0.2">
      <c r="A46" s="132"/>
      <c r="B46" s="133" t="e">
        <f t="shared" ref="B46:B48" si="25">B45</f>
        <v>#N/A</v>
      </c>
      <c r="C46" s="134" t="s">
        <v>35</v>
      </c>
      <c r="D46" s="135"/>
      <c r="E46" s="134">
        <f t="shared" si="24"/>
        <v>0</v>
      </c>
      <c r="F46" s="156">
        <f t="shared" ref="F46" si="26">SUM(G46:AJ46)</f>
        <v>0</v>
      </c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</row>
    <row r="47" spans="1:189" ht="18" customHeight="1" x14ac:dyDescent="0.2">
      <c r="A47" s="132"/>
      <c r="B47" s="133" t="e">
        <f t="shared" si="25"/>
        <v>#N/A</v>
      </c>
      <c r="C47" s="134" t="s">
        <v>86</v>
      </c>
      <c r="D47" s="135"/>
      <c r="E47" s="134">
        <f t="shared" si="24"/>
        <v>0</v>
      </c>
      <c r="F47" s="156">
        <f>SUM(F44:F46)</f>
        <v>0</v>
      </c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5"/>
      <c r="W47" s="145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</row>
    <row r="48" spans="1:189" ht="18" customHeight="1" thickBot="1" x14ac:dyDescent="0.25">
      <c r="A48" s="138"/>
      <c r="B48" s="139" t="e">
        <f t="shared" si="25"/>
        <v>#N/A</v>
      </c>
      <c r="C48" s="140" t="s">
        <v>87</v>
      </c>
      <c r="D48" s="141"/>
      <c r="E48" s="140">
        <f t="shared" si="24"/>
        <v>0</v>
      </c>
      <c r="F48" s="182">
        <v>0</v>
      </c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5"/>
      <c r="W48" s="145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1"/>
      <c r="FQ48" s="131"/>
      <c r="FR48" s="131"/>
      <c r="FS48" s="131"/>
      <c r="FT48" s="131"/>
      <c r="FU48" s="131"/>
      <c r="FV48" s="131"/>
      <c r="FW48" s="131"/>
      <c r="FX48" s="131"/>
      <c r="FY48" s="131"/>
      <c r="FZ48" s="131"/>
      <c r="GA48" s="131"/>
      <c r="GB48" s="131"/>
      <c r="GC48" s="131"/>
      <c r="GD48" s="131"/>
      <c r="GE48" s="131"/>
      <c r="GF48" s="131"/>
      <c r="GG48" s="131"/>
    </row>
    <row r="49" spans="1:189" ht="18" customHeight="1" x14ac:dyDescent="0.2">
      <c r="A49" s="127" t="str">
        <f>IF(Animateurs!A12&lt;&gt;0,Animateurs!A12,"")</f>
        <v/>
      </c>
      <c r="B49" s="128" t="e">
        <f>(VLOOKUP(A49:A53,Animateurs!$A$3:$J$20,9,FALSE))</f>
        <v>#N/A</v>
      </c>
      <c r="C49" s="129" t="s">
        <v>36</v>
      </c>
      <c r="D49" s="130"/>
      <c r="E49" s="129">
        <f t="shared" si="24"/>
        <v>0</v>
      </c>
      <c r="F49" s="155">
        <f>SUM(G49:AJ49)</f>
        <v>0</v>
      </c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31"/>
      <c r="FI49" s="131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31"/>
      <c r="GA49" s="131"/>
      <c r="GB49" s="131"/>
      <c r="GC49" s="131"/>
      <c r="GD49" s="131"/>
      <c r="GE49" s="131"/>
      <c r="GF49" s="131"/>
      <c r="GG49" s="131"/>
    </row>
    <row r="50" spans="1:189" ht="18" customHeight="1" x14ac:dyDescent="0.2">
      <c r="A50" s="132"/>
      <c r="B50" s="133" t="e">
        <f>B49</f>
        <v>#N/A</v>
      </c>
      <c r="C50" s="134" t="s">
        <v>85</v>
      </c>
      <c r="D50" s="135"/>
      <c r="E50" s="134">
        <f t="shared" si="24"/>
        <v>0</v>
      </c>
      <c r="F50" s="156">
        <f t="shared" ref="F50:F51" si="27">SUM(G50:AJ50)</f>
        <v>0</v>
      </c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</row>
    <row r="51" spans="1:189" s="136" customFormat="1" ht="18" customHeight="1" x14ac:dyDescent="0.2">
      <c r="A51" s="132"/>
      <c r="B51" s="133" t="e">
        <f t="shared" ref="B51:B53" si="28">B50</f>
        <v>#N/A</v>
      </c>
      <c r="C51" s="134" t="s">
        <v>35</v>
      </c>
      <c r="D51" s="135"/>
      <c r="E51" s="134">
        <f t="shared" si="24"/>
        <v>0</v>
      </c>
      <c r="F51" s="156">
        <f t="shared" si="27"/>
        <v>0</v>
      </c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B51" s="131"/>
      <c r="GC51" s="131"/>
      <c r="GD51" s="131"/>
      <c r="GE51" s="131"/>
      <c r="GF51" s="131"/>
      <c r="GG51" s="131"/>
    </row>
    <row r="52" spans="1:189" ht="18" customHeight="1" x14ac:dyDescent="0.2">
      <c r="A52" s="132"/>
      <c r="B52" s="133" t="e">
        <f t="shared" si="28"/>
        <v>#N/A</v>
      </c>
      <c r="C52" s="134" t="s">
        <v>86</v>
      </c>
      <c r="D52" s="135"/>
      <c r="E52" s="134">
        <f t="shared" si="24"/>
        <v>0</v>
      </c>
      <c r="F52" s="156">
        <f>SUM(F49:F51)</f>
        <v>0</v>
      </c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5"/>
      <c r="W52" s="145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</row>
    <row r="53" spans="1:189" ht="18" customHeight="1" thickBot="1" x14ac:dyDescent="0.25">
      <c r="A53" s="138"/>
      <c r="B53" s="139" t="e">
        <f t="shared" si="28"/>
        <v>#N/A</v>
      </c>
      <c r="C53" s="140" t="s">
        <v>87</v>
      </c>
      <c r="D53" s="141"/>
      <c r="E53" s="140">
        <f t="shared" si="24"/>
        <v>0</v>
      </c>
      <c r="F53" s="182">
        <v>0</v>
      </c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5"/>
      <c r="W53" s="145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  <c r="FW53" s="131"/>
      <c r="FX53" s="131"/>
      <c r="FY53" s="131"/>
      <c r="FZ53" s="131"/>
      <c r="GA53" s="131"/>
      <c r="GB53" s="131"/>
      <c r="GC53" s="131"/>
      <c r="GD53" s="131"/>
      <c r="GE53" s="131"/>
      <c r="GF53" s="131"/>
      <c r="GG53" s="131"/>
    </row>
    <row r="54" spans="1:189" ht="18" customHeight="1" x14ac:dyDescent="0.2">
      <c r="A54" s="127" t="str">
        <f>IF(Animateurs!A13&lt;&gt;0,Animateurs!A13,"")</f>
        <v/>
      </c>
      <c r="B54" s="128" t="e">
        <f>(VLOOKUP(A54:A58,Animateurs!$A$3:$J$20,9,FALSE))</f>
        <v>#N/A</v>
      </c>
      <c r="C54" s="129" t="s">
        <v>36</v>
      </c>
      <c r="D54" s="130"/>
      <c r="E54" s="129">
        <f>D54</f>
        <v>0</v>
      </c>
      <c r="F54" s="155">
        <f>SUM(G54:AJ54)</f>
        <v>0</v>
      </c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</row>
    <row r="55" spans="1:189" ht="18" customHeight="1" x14ac:dyDescent="0.2">
      <c r="A55" s="132"/>
      <c r="B55" s="133" t="e">
        <f>B54</f>
        <v>#N/A</v>
      </c>
      <c r="C55" s="134" t="s">
        <v>85</v>
      </c>
      <c r="D55" s="135"/>
      <c r="E55" s="134">
        <f t="shared" ref="E55:E58" si="29">D55</f>
        <v>0</v>
      </c>
      <c r="F55" s="156">
        <f t="shared" ref="F55:F56" si="30">SUM(G55:AJ55)</f>
        <v>0</v>
      </c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  <c r="FL55" s="131"/>
      <c r="FM55" s="131"/>
      <c r="FN55" s="131"/>
      <c r="FO55" s="131"/>
      <c r="FP55" s="131"/>
      <c r="FQ55" s="131"/>
      <c r="FR55" s="131"/>
      <c r="FS55" s="131"/>
      <c r="FT55" s="131"/>
      <c r="FU55" s="131"/>
      <c r="FV55" s="131"/>
      <c r="FW55" s="131"/>
      <c r="FX55" s="131"/>
      <c r="FY55" s="131"/>
      <c r="FZ55" s="131"/>
      <c r="GA55" s="131"/>
      <c r="GB55" s="131"/>
      <c r="GC55" s="131"/>
      <c r="GD55" s="131"/>
      <c r="GE55" s="131"/>
      <c r="GF55" s="131"/>
      <c r="GG55" s="131"/>
    </row>
    <row r="56" spans="1:189" s="136" customFormat="1" ht="18" customHeight="1" x14ac:dyDescent="0.2">
      <c r="A56" s="132"/>
      <c r="B56" s="133" t="e">
        <f t="shared" ref="B56:B58" si="31">B55</f>
        <v>#N/A</v>
      </c>
      <c r="C56" s="134" t="s">
        <v>35</v>
      </c>
      <c r="D56" s="135"/>
      <c r="E56" s="134">
        <f t="shared" si="29"/>
        <v>0</v>
      </c>
      <c r="F56" s="156">
        <f t="shared" si="30"/>
        <v>0</v>
      </c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  <c r="FK56" s="131"/>
      <c r="FL56" s="131"/>
      <c r="FM56" s="131"/>
      <c r="FN56" s="131"/>
      <c r="FO56" s="131"/>
      <c r="FP56" s="131"/>
      <c r="FQ56" s="131"/>
      <c r="FR56" s="131"/>
      <c r="FS56" s="131"/>
      <c r="FT56" s="131"/>
      <c r="FU56" s="131"/>
      <c r="FV56" s="131"/>
      <c r="FW56" s="131"/>
      <c r="FX56" s="131"/>
      <c r="FY56" s="131"/>
      <c r="FZ56" s="131"/>
      <c r="GA56" s="131"/>
      <c r="GB56" s="131"/>
      <c r="GC56" s="131"/>
      <c r="GD56" s="131"/>
      <c r="GE56" s="131"/>
      <c r="GF56" s="131"/>
      <c r="GG56" s="131"/>
    </row>
    <row r="57" spans="1:189" ht="18" customHeight="1" x14ac:dyDescent="0.2">
      <c r="A57" s="132"/>
      <c r="B57" s="133" t="e">
        <f t="shared" si="31"/>
        <v>#N/A</v>
      </c>
      <c r="C57" s="134" t="s">
        <v>86</v>
      </c>
      <c r="D57" s="135"/>
      <c r="E57" s="134">
        <f t="shared" si="29"/>
        <v>0</v>
      </c>
      <c r="F57" s="156">
        <f>SUM(F54:F56)</f>
        <v>0</v>
      </c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5"/>
      <c r="W57" s="145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</row>
    <row r="58" spans="1:189" ht="18" customHeight="1" thickBot="1" x14ac:dyDescent="0.25">
      <c r="A58" s="138"/>
      <c r="B58" s="139" t="e">
        <f t="shared" si="31"/>
        <v>#N/A</v>
      </c>
      <c r="C58" s="140" t="s">
        <v>87</v>
      </c>
      <c r="D58" s="141"/>
      <c r="E58" s="140">
        <f t="shared" si="29"/>
        <v>0</v>
      </c>
      <c r="F58" s="182">
        <v>0</v>
      </c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5"/>
      <c r="W58" s="145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1"/>
      <c r="FK58" s="131"/>
      <c r="FL58" s="131"/>
      <c r="FM58" s="131"/>
      <c r="FN58" s="131"/>
      <c r="FO58" s="131"/>
      <c r="FP58" s="131"/>
      <c r="FQ58" s="131"/>
      <c r="FR58" s="131"/>
      <c r="FS58" s="131"/>
      <c r="FT58" s="131"/>
      <c r="FU58" s="131"/>
      <c r="FV58" s="131"/>
      <c r="FW58" s="131"/>
      <c r="FX58" s="131"/>
      <c r="FY58" s="131"/>
      <c r="FZ58" s="131"/>
      <c r="GA58" s="131"/>
      <c r="GB58" s="131"/>
      <c r="GC58" s="131"/>
      <c r="GD58" s="131"/>
      <c r="GE58" s="131"/>
      <c r="GF58" s="131"/>
      <c r="GG58" s="131"/>
    </row>
    <row r="59" spans="1:189" ht="18" customHeight="1" x14ac:dyDescent="0.2">
      <c r="A59" s="127" t="str">
        <f>IF(Animateurs!A14&lt;&gt;0,Animateurs!A14,"")</f>
        <v/>
      </c>
      <c r="B59" s="128" t="e">
        <f>(VLOOKUP(A59:A63,Animateurs!$A$3:$J$20,9,FALSE))</f>
        <v>#N/A</v>
      </c>
      <c r="C59" s="129" t="s">
        <v>36</v>
      </c>
      <c r="D59" s="130"/>
      <c r="E59" s="129">
        <f>D59</f>
        <v>0</v>
      </c>
      <c r="F59" s="155">
        <f>SUM(G59:AJ59)</f>
        <v>0</v>
      </c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1"/>
      <c r="FP59" s="131"/>
      <c r="FQ59" s="131"/>
      <c r="FR59" s="131"/>
      <c r="FS59" s="131"/>
      <c r="FT59" s="131"/>
      <c r="FU59" s="131"/>
      <c r="FV59" s="131"/>
      <c r="FW59" s="131"/>
      <c r="FX59" s="131"/>
      <c r="FY59" s="131"/>
      <c r="FZ59" s="131"/>
      <c r="GA59" s="131"/>
      <c r="GB59" s="131"/>
      <c r="GC59" s="131"/>
      <c r="GD59" s="131"/>
      <c r="GE59" s="131"/>
      <c r="GF59" s="131"/>
      <c r="GG59" s="131"/>
    </row>
    <row r="60" spans="1:189" ht="18" customHeight="1" x14ac:dyDescent="0.2">
      <c r="A60" s="132"/>
      <c r="B60" s="133" t="e">
        <f>B59</f>
        <v>#N/A</v>
      </c>
      <c r="C60" s="134" t="s">
        <v>85</v>
      </c>
      <c r="D60" s="135"/>
      <c r="E60" s="134">
        <f t="shared" ref="E60:E63" si="32">D60</f>
        <v>0</v>
      </c>
      <c r="F60" s="156">
        <f t="shared" ref="F60:F61" si="33">SUM(G60:AJ60)</f>
        <v>0</v>
      </c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1"/>
      <c r="FW60" s="131"/>
      <c r="FX60" s="131"/>
      <c r="FY60" s="131"/>
      <c r="FZ60" s="131"/>
      <c r="GA60" s="131"/>
      <c r="GB60" s="131"/>
      <c r="GC60" s="131"/>
      <c r="GD60" s="131"/>
      <c r="GE60" s="131"/>
      <c r="GF60" s="131"/>
      <c r="GG60" s="131"/>
    </row>
    <row r="61" spans="1:189" s="136" customFormat="1" ht="18" customHeight="1" x14ac:dyDescent="0.2">
      <c r="A61" s="132"/>
      <c r="B61" s="133" t="e">
        <f t="shared" ref="B61:B63" si="34">B60</f>
        <v>#N/A</v>
      </c>
      <c r="C61" s="134" t="s">
        <v>35</v>
      </c>
      <c r="D61" s="135"/>
      <c r="E61" s="134">
        <f t="shared" si="32"/>
        <v>0</v>
      </c>
      <c r="F61" s="156">
        <f t="shared" si="33"/>
        <v>0</v>
      </c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1"/>
      <c r="FW61" s="131"/>
      <c r="FX61" s="131"/>
      <c r="FY61" s="131"/>
      <c r="FZ61" s="131"/>
      <c r="GA61" s="131"/>
      <c r="GB61" s="131"/>
      <c r="GC61" s="131"/>
      <c r="GD61" s="131"/>
      <c r="GE61" s="131"/>
      <c r="GF61" s="131"/>
      <c r="GG61" s="131"/>
    </row>
    <row r="62" spans="1:189" ht="18" customHeight="1" x14ac:dyDescent="0.2">
      <c r="A62" s="132"/>
      <c r="B62" s="133" t="e">
        <f t="shared" si="34"/>
        <v>#N/A</v>
      </c>
      <c r="C62" s="134" t="s">
        <v>86</v>
      </c>
      <c r="D62" s="135"/>
      <c r="E62" s="134">
        <f t="shared" si="32"/>
        <v>0</v>
      </c>
      <c r="F62" s="156">
        <f>SUM(F59:F61)</f>
        <v>0</v>
      </c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5"/>
      <c r="W62" s="145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1"/>
      <c r="FS62" s="131"/>
      <c r="FT62" s="131"/>
      <c r="FU62" s="131"/>
      <c r="FV62" s="131"/>
      <c r="FW62" s="131"/>
      <c r="FX62" s="131"/>
      <c r="FY62" s="131"/>
      <c r="FZ62" s="131"/>
      <c r="GA62" s="131"/>
      <c r="GB62" s="131"/>
      <c r="GC62" s="131"/>
      <c r="GD62" s="131"/>
      <c r="GE62" s="131"/>
      <c r="GF62" s="131"/>
      <c r="GG62" s="131"/>
    </row>
    <row r="63" spans="1:189" ht="18" customHeight="1" thickBot="1" x14ac:dyDescent="0.25">
      <c r="A63" s="138"/>
      <c r="B63" s="139" t="e">
        <f t="shared" si="34"/>
        <v>#N/A</v>
      </c>
      <c r="C63" s="140" t="s">
        <v>87</v>
      </c>
      <c r="D63" s="141"/>
      <c r="E63" s="140">
        <f t="shared" si="32"/>
        <v>0</v>
      </c>
      <c r="F63" s="182">
        <v>0</v>
      </c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5"/>
      <c r="W63" s="145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131"/>
      <c r="GB63" s="131"/>
      <c r="GC63" s="131"/>
      <c r="GD63" s="131"/>
      <c r="GE63" s="131"/>
      <c r="GF63" s="131"/>
      <c r="GG63" s="131"/>
    </row>
    <row r="64" spans="1:189" ht="18" customHeight="1" x14ac:dyDescent="0.2">
      <c r="A64" s="127" t="str">
        <f>IF(Animateurs!A15&lt;&gt;0,Animateurs!A15,"")</f>
        <v/>
      </c>
      <c r="B64" s="128" t="e">
        <f>(VLOOKUP(A64:A68,Animateurs!$A$3:$J$20,9,FALSE))</f>
        <v>#N/A</v>
      </c>
      <c r="C64" s="129" t="s">
        <v>36</v>
      </c>
      <c r="D64" s="130"/>
      <c r="E64" s="129">
        <f>D64</f>
        <v>0</v>
      </c>
      <c r="F64" s="155">
        <f>SUM(G64:AJ64)</f>
        <v>0</v>
      </c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131"/>
      <c r="GB64" s="131"/>
      <c r="GC64" s="131"/>
      <c r="GD64" s="131"/>
      <c r="GE64" s="131"/>
      <c r="GF64" s="131"/>
      <c r="GG64" s="131"/>
    </row>
    <row r="65" spans="1:189" ht="18" customHeight="1" x14ac:dyDescent="0.2">
      <c r="A65" s="132"/>
      <c r="B65" s="133" t="e">
        <f>B64</f>
        <v>#N/A</v>
      </c>
      <c r="C65" s="134" t="s">
        <v>85</v>
      </c>
      <c r="D65" s="135"/>
      <c r="E65" s="134">
        <f t="shared" ref="E65:E73" si="35">D65</f>
        <v>0</v>
      </c>
      <c r="F65" s="156">
        <f>SUM(G65:AJ65)</f>
        <v>0</v>
      </c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131"/>
      <c r="GB65" s="131"/>
      <c r="GC65" s="131"/>
      <c r="GD65" s="131"/>
      <c r="GE65" s="131"/>
      <c r="GF65" s="131"/>
      <c r="GG65" s="131"/>
    </row>
    <row r="66" spans="1:189" s="136" customFormat="1" ht="18" customHeight="1" x14ac:dyDescent="0.2">
      <c r="A66" s="132"/>
      <c r="B66" s="133" t="e">
        <f t="shared" ref="B66:B68" si="36">B65</f>
        <v>#N/A</v>
      </c>
      <c r="C66" s="134" t="s">
        <v>35</v>
      </c>
      <c r="D66" s="135"/>
      <c r="E66" s="134">
        <f t="shared" si="35"/>
        <v>0</v>
      </c>
      <c r="F66" s="156">
        <f t="shared" ref="F66" si="37">SUM(G66:AJ66)</f>
        <v>0</v>
      </c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131"/>
      <c r="GB66" s="131"/>
      <c r="GC66" s="131"/>
      <c r="GD66" s="131"/>
      <c r="GE66" s="131"/>
      <c r="GF66" s="131"/>
      <c r="GG66" s="131"/>
    </row>
    <row r="67" spans="1:189" ht="18" customHeight="1" x14ac:dyDescent="0.2">
      <c r="A67" s="132"/>
      <c r="B67" s="133" t="e">
        <f t="shared" si="36"/>
        <v>#N/A</v>
      </c>
      <c r="C67" s="134" t="s">
        <v>86</v>
      </c>
      <c r="D67" s="135"/>
      <c r="E67" s="134">
        <f t="shared" si="35"/>
        <v>0</v>
      </c>
      <c r="F67" s="156">
        <f>SUM(F64:F66)</f>
        <v>0</v>
      </c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5"/>
      <c r="W67" s="145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  <c r="EM67" s="131"/>
      <c r="EN67" s="131"/>
      <c r="EO67" s="131"/>
      <c r="EP67" s="131"/>
      <c r="EQ67" s="131"/>
      <c r="ER67" s="131"/>
      <c r="ES67" s="131"/>
      <c r="ET67" s="131"/>
      <c r="EU67" s="131"/>
      <c r="EV67" s="131"/>
      <c r="EW67" s="131"/>
      <c r="EX67" s="131"/>
      <c r="EY67" s="131"/>
      <c r="EZ67" s="131"/>
      <c r="FA67" s="131"/>
      <c r="FB67" s="131"/>
      <c r="FC67" s="131"/>
      <c r="FD67" s="131"/>
      <c r="FE67" s="131"/>
      <c r="FF67" s="131"/>
      <c r="FG67" s="131"/>
      <c r="FH67" s="131"/>
      <c r="FI67" s="131"/>
      <c r="FJ67" s="131"/>
      <c r="FK67" s="131"/>
      <c r="FL67" s="131"/>
      <c r="FM67" s="131"/>
      <c r="FN67" s="131"/>
      <c r="FO67" s="131"/>
      <c r="FP67" s="131"/>
      <c r="FQ67" s="131"/>
      <c r="FR67" s="131"/>
      <c r="FS67" s="131"/>
      <c r="FT67" s="131"/>
      <c r="FU67" s="131"/>
      <c r="FV67" s="131"/>
      <c r="FW67" s="131"/>
      <c r="FX67" s="131"/>
      <c r="FY67" s="131"/>
      <c r="FZ67" s="131"/>
      <c r="GA67" s="131"/>
      <c r="GB67" s="131"/>
      <c r="GC67" s="131"/>
      <c r="GD67" s="131"/>
      <c r="GE67" s="131"/>
      <c r="GF67" s="131"/>
      <c r="GG67" s="131"/>
    </row>
    <row r="68" spans="1:189" ht="18" customHeight="1" thickBot="1" x14ac:dyDescent="0.25">
      <c r="A68" s="138"/>
      <c r="B68" s="139" t="e">
        <f t="shared" si="36"/>
        <v>#N/A</v>
      </c>
      <c r="C68" s="140" t="s">
        <v>87</v>
      </c>
      <c r="D68" s="141"/>
      <c r="E68" s="140">
        <f t="shared" si="35"/>
        <v>0</v>
      </c>
      <c r="F68" s="182">
        <v>0</v>
      </c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5"/>
      <c r="W68" s="145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131"/>
      <c r="GC68" s="131"/>
      <c r="GD68" s="131"/>
      <c r="GE68" s="131"/>
      <c r="GF68" s="131"/>
      <c r="GG68" s="131"/>
    </row>
    <row r="69" spans="1:189" ht="18" customHeight="1" x14ac:dyDescent="0.2">
      <c r="A69" s="127" t="str">
        <f>IF(Animateurs!A16&lt;&gt;0,Animateurs!A16,"")</f>
        <v/>
      </c>
      <c r="B69" s="128" t="e">
        <f>(VLOOKUP(A69:A73,Animateurs!$A$3:$J$20,9,FALSE))</f>
        <v>#N/A</v>
      </c>
      <c r="C69" s="129" t="s">
        <v>36</v>
      </c>
      <c r="D69" s="130"/>
      <c r="E69" s="129">
        <f t="shared" si="35"/>
        <v>0</v>
      </c>
      <c r="F69" s="155">
        <f>SUM(G69:AJ69)</f>
        <v>0</v>
      </c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1"/>
      <c r="FX69" s="131"/>
      <c r="FY69" s="131"/>
      <c r="FZ69" s="131"/>
      <c r="GA69" s="131"/>
      <c r="GB69" s="131"/>
      <c r="GC69" s="131"/>
      <c r="GD69" s="131"/>
      <c r="GE69" s="131"/>
      <c r="GF69" s="131"/>
      <c r="GG69" s="131"/>
    </row>
    <row r="70" spans="1:189" ht="18" customHeight="1" x14ac:dyDescent="0.2">
      <c r="A70" s="132"/>
      <c r="B70" s="133" t="e">
        <f>B69</f>
        <v>#N/A</v>
      </c>
      <c r="C70" s="134" t="s">
        <v>85</v>
      </c>
      <c r="D70" s="135"/>
      <c r="E70" s="134">
        <f t="shared" si="35"/>
        <v>0</v>
      </c>
      <c r="F70" s="156">
        <f t="shared" ref="F70:F71" si="38">SUM(G70:AJ70)</f>
        <v>0</v>
      </c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1"/>
      <c r="EY70" s="131"/>
      <c r="EZ70" s="131"/>
      <c r="FA70" s="131"/>
      <c r="FB70" s="131"/>
      <c r="FC70" s="131"/>
      <c r="FD70" s="131"/>
      <c r="FE70" s="131"/>
      <c r="FF70" s="131"/>
      <c r="FG70" s="131"/>
      <c r="FH70" s="131"/>
      <c r="FI70" s="131"/>
      <c r="FJ70" s="131"/>
      <c r="FK70" s="131"/>
      <c r="FL70" s="131"/>
      <c r="FM70" s="131"/>
      <c r="FN70" s="131"/>
      <c r="FO70" s="131"/>
      <c r="FP70" s="131"/>
      <c r="FQ70" s="131"/>
      <c r="FR70" s="131"/>
      <c r="FS70" s="131"/>
      <c r="FT70" s="131"/>
      <c r="FU70" s="131"/>
      <c r="FV70" s="131"/>
      <c r="FW70" s="131"/>
      <c r="FX70" s="131"/>
      <c r="FY70" s="131"/>
      <c r="FZ70" s="131"/>
      <c r="GA70" s="131"/>
      <c r="GB70" s="131"/>
      <c r="GC70" s="131"/>
      <c r="GD70" s="131"/>
      <c r="GE70" s="131"/>
      <c r="GF70" s="131"/>
      <c r="GG70" s="131"/>
    </row>
    <row r="71" spans="1:189" s="136" customFormat="1" ht="18" customHeight="1" x14ac:dyDescent="0.2">
      <c r="A71" s="132"/>
      <c r="B71" s="133" t="e">
        <f t="shared" ref="B71:B73" si="39">B70</f>
        <v>#N/A</v>
      </c>
      <c r="C71" s="134" t="s">
        <v>35</v>
      </c>
      <c r="D71" s="135"/>
      <c r="E71" s="134">
        <f t="shared" si="35"/>
        <v>0</v>
      </c>
      <c r="F71" s="156">
        <f t="shared" si="38"/>
        <v>0</v>
      </c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  <c r="DQ71" s="131"/>
      <c r="DR71" s="131"/>
      <c r="DS71" s="131"/>
      <c r="DT71" s="131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R71" s="131"/>
      <c r="ES71" s="131"/>
      <c r="ET71" s="131"/>
      <c r="EU71" s="131"/>
      <c r="EV71" s="131"/>
      <c r="EW71" s="131"/>
      <c r="EX71" s="131"/>
      <c r="EY71" s="131"/>
      <c r="EZ71" s="131"/>
      <c r="FA71" s="131"/>
      <c r="FB71" s="131"/>
      <c r="FC71" s="131"/>
      <c r="FD71" s="131"/>
      <c r="FE71" s="131"/>
      <c r="FF71" s="131"/>
      <c r="FG71" s="131"/>
      <c r="FH71" s="131"/>
      <c r="FI71" s="131"/>
      <c r="FJ71" s="131"/>
      <c r="FK71" s="131"/>
      <c r="FL71" s="131"/>
      <c r="FM71" s="131"/>
      <c r="FN71" s="131"/>
      <c r="FO71" s="131"/>
      <c r="FP71" s="131"/>
      <c r="FQ71" s="131"/>
      <c r="FR71" s="131"/>
      <c r="FS71" s="131"/>
      <c r="FT71" s="131"/>
      <c r="FU71" s="131"/>
      <c r="FV71" s="131"/>
      <c r="FW71" s="131"/>
      <c r="FX71" s="131"/>
      <c r="FY71" s="131"/>
      <c r="FZ71" s="131"/>
      <c r="GA71" s="131"/>
      <c r="GB71" s="131"/>
      <c r="GC71" s="131"/>
      <c r="GD71" s="131"/>
      <c r="GE71" s="131"/>
      <c r="GF71" s="131"/>
      <c r="GG71" s="131"/>
    </row>
    <row r="72" spans="1:189" ht="18" customHeight="1" x14ac:dyDescent="0.2">
      <c r="A72" s="132"/>
      <c r="B72" s="133" t="e">
        <f t="shared" si="39"/>
        <v>#N/A</v>
      </c>
      <c r="C72" s="134" t="s">
        <v>86</v>
      </c>
      <c r="D72" s="135"/>
      <c r="E72" s="134">
        <f t="shared" si="35"/>
        <v>0</v>
      </c>
      <c r="F72" s="156">
        <f>SUM(F69:F71)</f>
        <v>0</v>
      </c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5"/>
      <c r="W72" s="145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131"/>
      <c r="GB72" s="131"/>
      <c r="GC72" s="131"/>
      <c r="GD72" s="131"/>
      <c r="GE72" s="131"/>
      <c r="GF72" s="131"/>
      <c r="GG72" s="131"/>
    </row>
    <row r="73" spans="1:189" ht="18" customHeight="1" thickBot="1" x14ac:dyDescent="0.25">
      <c r="A73" s="138"/>
      <c r="B73" s="139" t="e">
        <f t="shared" si="39"/>
        <v>#N/A</v>
      </c>
      <c r="C73" s="140" t="s">
        <v>87</v>
      </c>
      <c r="D73" s="141"/>
      <c r="E73" s="140">
        <f t="shared" si="35"/>
        <v>0</v>
      </c>
      <c r="F73" s="182">
        <v>0</v>
      </c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5"/>
      <c r="W73" s="145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131"/>
      <c r="FU73" s="131"/>
      <c r="FV73" s="131"/>
      <c r="FW73" s="131"/>
      <c r="FX73" s="131"/>
      <c r="FY73" s="131"/>
      <c r="FZ73" s="131"/>
      <c r="GA73" s="131"/>
      <c r="GB73" s="131"/>
      <c r="GC73" s="131"/>
      <c r="GD73" s="131"/>
      <c r="GE73" s="131"/>
      <c r="GF73" s="131"/>
      <c r="GG73" s="131"/>
    </row>
    <row r="74" spans="1:189" ht="18" customHeight="1" x14ac:dyDescent="0.2">
      <c r="A74" s="127" t="str">
        <f>IF(Animateurs!A17&lt;&gt;0,Animateurs!A17,"")</f>
        <v/>
      </c>
      <c r="B74" s="128" t="e">
        <f>(VLOOKUP(A74:A78,Animateurs!$A$3:$J$20,9,FALSE))</f>
        <v>#N/A</v>
      </c>
      <c r="C74" s="129" t="s">
        <v>36</v>
      </c>
      <c r="D74" s="130"/>
      <c r="E74" s="129">
        <f>D74</f>
        <v>0</v>
      </c>
      <c r="F74" s="155">
        <f>SUM(G74:AJ74)</f>
        <v>0</v>
      </c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1"/>
      <c r="FW74" s="131"/>
      <c r="FX74" s="131"/>
      <c r="FY74" s="131"/>
      <c r="FZ74" s="131"/>
      <c r="GA74" s="131"/>
      <c r="GB74" s="131"/>
      <c r="GC74" s="131"/>
      <c r="GD74" s="131"/>
      <c r="GE74" s="131"/>
      <c r="GF74" s="131"/>
      <c r="GG74" s="131"/>
    </row>
    <row r="75" spans="1:189" ht="18" customHeight="1" x14ac:dyDescent="0.2">
      <c r="A75" s="132"/>
      <c r="B75" s="133" t="e">
        <f>B74</f>
        <v>#N/A</v>
      </c>
      <c r="C75" s="134" t="s">
        <v>85</v>
      </c>
      <c r="D75" s="135"/>
      <c r="E75" s="134">
        <f t="shared" ref="E75:E86" si="40">D75</f>
        <v>0</v>
      </c>
      <c r="F75" s="156">
        <f t="shared" ref="F75:F76" si="41">SUM(G75:AJ75)</f>
        <v>0</v>
      </c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131"/>
      <c r="GB75" s="131"/>
      <c r="GC75" s="131"/>
      <c r="GD75" s="131"/>
      <c r="GE75" s="131"/>
      <c r="GF75" s="131"/>
      <c r="GG75" s="131"/>
    </row>
    <row r="76" spans="1:189" s="136" customFormat="1" ht="18" customHeight="1" x14ac:dyDescent="0.2">
      <c r="A76" s="132"/>
      <c r="B76" s="133" t="e">
        <f t="shared" ref="B76:B78" si="42">B75</f>
        <v>#N/A</v>
      </c>
      <c r="C76" s="134" t="s">
        <v>35</v>
      </c>
      <c r="D76" s="135"/>
      <c r="E76" s="134">
        <f t="shared" si="40"/>
        <v>0</v>
      </c>
      <c r="F76" s="156">
        <f t="shared" si="41"/>
        <v>0</v>
      </c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31"/>
      <c r="DI76" s="131"/>
      <c r="DJ76" s="131"/>
      <c r="DK76" s="131"/>
      <c r="DL76" s="131"/>
      <c r="DM76" s="131"/>
      <c r="DN76" s="131"/>
      <c r="DO76" s="131"/>
      <c r="DP76" s="131"/>
      <c r="DQ76" s="131"/>
      <c r="DR76" s="131"/>
      <c r="DS76" s="131"/>
      <c r="DT76" s="131"/>
      <c r="DU76" s="131"/>
      <c r="DV76" s="131"/>
      <c r="DW76" s="131"/>
      <c r="DX76" s="131"/>
      <c r="DY76" s="131"/>
      <c r="DZ76" s="131"/>
      <c r="EA76" s="131"/>
      <c r="EB76" s="131"/>
      <c r="EC76" s="131"/>
      <c r="ED76" s="131"/>
      <c r="EE76" s="131"/>
      <c r="EF76" s="131"/>
      <c r="EG76" s="131"/>
      <c r="EH76" s="131"/>
      <c r="EI76" s="131"/>
      <c r="EJ76" s="131"/>
      <c r="EK76" s="131"/>
      <c r="EL76" s="131"/>
      <c r="EM76" s="131"/>
      <c r="EN76" s="131"/>
      <c r="EO76" s="131"/>
      <c r="EP76" s="131"/>
      <c r="EQ76" s="131"/>
      <c r="ER76" s="131"/>
      <c r="ES76" s="131"/>
      <c r="ET76" s="131"/>
      <c r="EU76" s="131"/>
      <c r="EV76" s="131"/>
      <c r="EW76" s="131"/>
      <c r="EX76" s="131"/>
      <c r="EY76" s="131"/>
      <c r="EZ76" s="131"/>
      <c r="FA76" s="131"/>
      <c r="FB76" s="131"/>
      <c r="FC76" s="131"/>
      <c r="FD76" s="131"/>
      <c r="FE76" s="131"/>
      <c r="FF76" s="131"/>
      <c r="FG76" s="131"/>
      <c r="FH76" s="131"/>
      <c r="FI76" s="131"/>
      <c r="FJ76" s="131"/>
      <c r="FK76" s="131"/>
      <c r="FL76" s="131"/>
      <c r="FM76" s="131"/>
      <c r="FN76" s="131"/>
      <c r="FO76" s="131"/>
      <c r="FP76" s="131"/>
      <c r="FQ76" s="131"/>
      <c r="FR76" s="131"/>
      <c r="FS76" s="131"/>
      <c r="FT76" s="131"/>
      <c r="FU76" s="131"/>
      <c r="FV76" s="131"/>
      <c r="FW76" s="131"/>
      <c r="FX76" s="131"/>
      <c r="FY76" s="131"/>
      <c r="FZ76" s="131"/>
      <c r="GA76" s="131"/>
      <c r="GB76" s="131"/>
      <c r="GC76" s="131"/>
      <c r="GD76" s="131"/>
      <c r="GE76" s="131"/>
      <c r="GF76" s="131"/>
      <c r="GG76" s="131"/>
    </row>
    <row r="77" spans="1:189" ht="18" customHeight="1" x14ac:dyDescent="0.2">
      <c r="A77" s="132"/>
      <c r="B77" s="133" t="e">
        <f t="shared" si="42"/>
        <v>#N/A</v>
      </c>
      <c r="C77" s="134" t="s">
        <v>86</v>
      </c>
      <c r="D77" s="135"/>
      <c r="E77" s="134">
        <f t="shared" si="40"/>
        <v>0</v>
      </c>
      <c r="F77" s="156">
        <f>SUM(F74:F76)</f>
        <v>0</v>
      </c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5"/>
      <c r="W77" s="145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1"/>
      <c r="FX77" s="131"/>
      <c r="FY77" s="131"/>
      <c r="FZ77" s="131"/>
      <c r="GA77" s="131"/>
      <c r="GB77" s="131"/>
      <c r="GC77" s="131"/>
      <c r="GD77" s="131"/>
      <c r="GE77" s="131"/>
      <c r="GF77" s="131"/>
      <c r="GG77" s="131"/>
    </row>
    <row r="78" spans="1:189" ht="18" customHeight="1" thickBot="1" x14ac:dyDescent="0.25">
      <c r="A78" s="138"/>
      <c r="B78" s="139" t="e">
        <f t="shared" si="42"/>
        <v>#N/A</v>
      </c>
      <c r="C78" s="140" t="s">
        <v>87</v>
      </c>
      <c r="D78" s="141"/>
      <c r="E78" s="140">
        <f t="shared" si="40"/>
        <v>0</v>
      </c>
      <c r="F78" s="182">
        <v>0</v>
      </c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5"/>
      <c r="W78" s="145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1"/>
      <c r="FX78" s="131"/>
      <c r="FY78" s="131"/>
      <c r="FZ78" s="131"/>
      <c r="GA78" s="131"/>
      <c r="GB78" s="131"/>
      <c r="GC78" s="131"/>
      <c r="GD78" s="131"/>
      <c r="GE78" s="131"/>
      <c r="GF78" s="131"/>
      <c r="GG78" s="131"/>
    </row>
    <row r="79" spans="1:189" ht="18" customHeight="1" x14ac:dyDescent="0.2">
      <c r="A79" s="127" t="str">
        <f>IF(Animateurs!A18&lt;&gt;0,Animateurs!A18,"")</f>
        <v/>
      </c>
      <c r="B79" s="128" t="e">
        <f>(VLOOKUP(A79:A83,Animateurs!$A$3:$J$20,9,FALSE))</f>
        <v>#N/A</v>
      </c>
      <c r="C79" s="129" t="s">
        <v>36</v>
      </c>
      <c r="D79" s="130"/>
      <c r="E79" s="129">
        <f t="shared" si="40"/>
        <v>0</v>
      </c>
      <c r="F79" s="155">
        <f>SUM(G79:AJ79)</f>
        <v>0</v>
      </c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1"/>
      <c r="DE79" s="131"/>
      <c r="DF79" s="131"/>
      <c r="DG79" s="131"/>
      <c r="DH79" s="131"/>
      <c r="DI79" s="131"/>
      <c r="DJ79" s="131"/>
      <c r="DK79" s="131"/>
      <c r="DL79" s="131"/>
      <c r="DM79" s="131"/>
      <c r="DN79" s="131"/>
      <c r="DO79" s="131"/>
      <c r="DP79" s="131"/>
      <c r="DQ79" s="131"/>
      <c r="DR79" s="131"/>
      <c r="DS79" s="131"/>
      <c r="DT79" s="131"/>
      <c r="DU79" s="131"/>
      <c r="DV79" s="131"/>
      <c r="DW79" s="131"/>
      <c r="DX79" s="131"/>
      <c r="DY79" s="131"/>
      <c r="DZ79" s="131"/>
      <c r="EA79" s="131"/>
      <c r="EB79" s="131"/>
      <c r="EC79" s="131"/>
      <c r="ED79" s="131"/>
      <c r="EE79" s="131"/>
      <c r="EF79" s="131"/>
      <c r="EG79" s="131"/>
      <c r="EH79" s="131"/>
      <c r="EI79" s="131"/>
      <c r="EJ79" s="131"/>
      <c r="EK79" s="131"/>
      <c r="EL79" s="131"/>
      <c r="EM79" s="131"/>
      <c r="EN79" s="131"/>
      <c r="EO79" s="131"/>
      <c r="EP79" s="131"/>
      <c r="EQ79" s="131"/>
      <c r="ER79" s="131"/>
      <c r="ES79" s="131"/>
      <c r="ET79" s="131"/>
      <c r="EU79" s="131"/>
      <c r="EV79" s="131"/>
      <c r="EW79" s="131"/>
      <c r="EX79" s="131"/>
      <c r="EY79" s="131"/>
      <c r="EZ79" s="131"/>
      <c r="FA79" s="131"/>
      <c r="FB79" s="131"/>
      <c r="FC79" s="131"/>
      <c r="FD79" s="131"/>
      <c r="FE79" s="131"/>
      <c r="FF79" s="131"/>
      <c r="FG79" s="131"/>
      <c r="FH79" s="131"/>
      <c r="FI79" s="131"/>
      <c r="FJ79" s="131"/>
      <c r="FK79" s="131"/>
      <c r="FL79" s="131"/>
      <c r="FM79" s="131"/>
      <c r="FN79" s="131"/>
      <c r="FO79" s="131"/>
      <c r="FP79" s="131"/>
      <c r="FQ79" s="131"/>
      <c r="FR79" s="131"/>
      <c r="FS79" s="131"/>
      <c r="FT79" s="131"/>
      <c r="FU79" s="131"/>
      <c r="FV79" s="131"/>
      <c r="FW79" s="131"/>
      <c r="FX79" s="131"/>
      <c r="FY79" s="131"/>
      <c r="FZ79" s="131"/>
      <c r="GA79" s="131"/>
      <c r="GB79" s="131"/>
      <c r="GC79" s="131"/>
      <c r="GD79" s="131"/>
      <c r="GE79" s="131"/>
      <c r="GF79" s="131"/>
      <c r="GG79" s="131"/>
    </row>
    <row r="80" spans="1:189" ht="18" customHeight="1" x14ac:dyDescent="0.2">
      <c r="A80" s="132"/>
      <c r="B80" s="133" t="e">
        <f>B79</f>
        <v>#N/A</v>
      </c>
      <c r="C80" s="134" t="s">
        <v>85</v>
      </c>
      <c r="D80" s="135"/>
      <c r="E80" s="134">
        <f t="shared" si="40"/>
        <v>0</v>
      </c>
      <c r="F80" s="156">
        <f t="shared" ref="F80:F81" si="43">SUM(G80:AJ80)</f>
        <v>0</v>
      </c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1"/>
      <c r="DE80" s="131"/>
      <c r="DF80" s="131"/>
      <c r="DG80" s="131"/>
      <c r="DH80" s="131"/>
      <c r="DI80" s="131"/>
      <c r="DJ80" s="131"/>
      <c r="DK80" s="131"/>
      <c r="DL80" s="131"/>
      <c r="DM80" s="131"/>
      <c r="DN80" s="131"/>
      <c r="DO80" s="131"/>
      <c r="DP80" s="131"/>
      <c r="DQ80" s="131"/>
      <c r="DR80" s="131"/>
      <c r="DS80" s="131"/>
      <c r="DT80" s="131"/>
      <c r="DU80" s="131"/>
      <c r="DV80" s="131"/>
      <c r="DW80" s="131"/>
      <c r="DX80" s="131"/>
      <c r="DY80" s="131"/>
      <c r="DZ80" s="131"/>
      <c r="EA80" s="131"/>
      <c r="EB80" s="131"/>
      <c r="EC80" s="131"/>
      <c r="ED80" s="131"/>
      <c r="EE80" s="131"/>
      <c r="EF80" s="131"/>
      <c r="EG80" s="131"/>
      <c r="EH80" s="131"/>
      <c r="EI80" s="131"/>
      <c r="EJ80" s="131"/>
      <c r="EK80" s="131"/>
      <c r="EL80" s="131"/>
      <c r="EM80" s="131"/>
      <c r="EN80" s="131"/>
      <c r="EO80" s="131"/>
      <c r="EP80" s="131"/>
      <c r="EQ80" s="131"/>
      <c r="ER80" s="131"/>
      <c r="ES80" s="131"/>
      <c r="ET80" s="131"/>
      <c r="EU80" s="131"/>
      <c r="EV80" s="131"/>
      <c r="EW80" s="131"/>
      <c r="EX80" s="131"/>
      <c r="EY80" s="131"/>
      <c r="EZ80" s="131"/>
      <c r="FA80" s="131"/>
      <c r="FB80" s="131"/>
      <c r="FC80" s="131"/>
      <c r="FD80" s="131"/>
      <c r="FE80" s="131"/>
      <c r="FF80" s="131"/>
      <c r="FG80" s="131"/>
      <c r="FH80" s="131"/>
      <c r="FI80" s="131"/>
      <c r="FJ80" s="131"/>
      <c r="FK80" s="131"/>
      <c r="FL80" s="131"/>
      <c r="FM80" s="131"/>
      <c r="FN80" s="131"/>
      <c r="FO80" s="131"/>
      <c r="FP80" s="131"/>
      <c r="FQ80" s="131"/>
      <c r="FR80" s="131"/>
      <c r="FS80" s="131"/>
      <c r="FT80" s="131"/>
      <c r="FU80" s="131"/>
      <c r="FV80" s="131"/>
      <c r="FW80" s="131"/>
      <c r="FX80" s="131"/>
      <c r="FY80" s="131"/>
      <c r="FZ80" s="131"/>
      <c r="GA80" s="131"/>
      <c r="GB80" s="131"/>
      <c r="GC80" s="131"/>
      <c r="GD80" s="131"/>
      <c r="GE80" s="131"/>
      <c r="GF80" s="131"/>
      <c r="GG80" s="131"/>
    </row>
    <row r="81" spans="1:189" s="136" customFormat="1" ht="18" customHeight="1" x14ac:dyDescent="0.2">
      <c r="A81" s="132"/>
      <c r="B81" s="133" t="e">
        <f t="shared" ref="B81:B83" si="44">B80</f>
        <v>#N/A</v>
      </c>
      <c r="C81" s="134" t="s">
        <v>35</v>
      </c>
      <c r="D81" s="135"/>
      <c r="E81" s="134">
        <f t="shared" si="40"/>
        <v>0</v>
      </c>
      <c r="F81" s="156">
        <f t="shared" si="43"/>
        <v>0</v>
      </c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1"/>
      <c r="DE81" s="131"/>
      <c r="DF81" s="131"/>
      <c r="DG81" s="131"/>
      <c r="DH81" s="131"/>
      <c r="DI81" s="131"/>
      <c r="DJ81" s="131"/>
      <c r="DK81" s="131"/>
      <c r="DL81" s="131"/>
      <c r="DM81" s="131"/>
      <c r="DN81" s="131"/>
      <c r="DO81" s="131"/>
      <c r="DP81" s="131"/>
      <c r="DQ81" s="131"/>
      <c r="DR81" s="131"/>
      <c r="DS81" s="131"/>
      <c r="DT81" s="131"/>
      <c r="DU81" s="131"/>
      <c r="DV81" s="131"/>
      <c r="DW81" s="131"/>
      <c r="DX81" s="131"/>
      <c r="DY81" s="131"/>
      <c r="DZ81" s="131"/>
      <c r="EA81" s="131"/>
      <c r="EB81" s="131"/>
      <c r="EC81" s="131"/>
      <c r="ED81" s="131"/>
      <c r="EE81" s="131"/>
      <c r="EF81" s="131"/>
      <c r="EG81" s="131"/>
      <c r="EH81" s="131"/>
      <c r="EI81" s="131"/>
      <c r="EJ81" s="131"/>
      <c r="EK81" s="131"/>
      <c r="EL81" s="131"/>
      <c r="EM81" s="131"/>
      <c r="EN81" s="131"/>
      <c r="EO81" s="131"/>
      <c r="EP81" s="131"/>
      <c r="EQ81" s="131"/>
      <c r="ER81" s="131"/>
      <c r="ES81" s="131"/>
      <c r="ET81" s="131"/>
      <c r="EU81" s="131"/>
      <c r="EV81" s="131"/>
      <c r="EW81" s="131"/>
      <c r="EX81" s="131"/>
      <c r="EY81" s="131"/>
      <c r="EZ81" s="131"/>
      <c r="FA81" s="131"/>
      <c r="FB81" s="131"/>
      <c r="FC81" s="131"/>
      <c r="FD81" s="131"/>
      <c r="FE81" s="131"/>
      <c r="FF81" s="131"/>
      <c r="FG81" s="131"/>
      <c r="FH81" s="131"/>
      <c r="FI81" s="131"/>
      <c r="FJ81" s="131"/>
      <c r="FK81" s="131"/>
      <c r="FL81" s="131"/>
      <c r="FM81" s="131"/>
      <c r="FN81" s="131"/>
      <c r="FO81" s="131"/>
      <c r="FP81" s="131"/>
      <c r="FQ81" s="131"/>
      <c r="FR81" s="131"/>
      <c r="FS81" s="131"/>
      <c r="FT81" s="131"/>
      <c r="FU81" s="131"/>
      <c r="FV81" s="131"/>
      <c r="FW81" s="131"/>
      <c r="FX81" s="131"/>
      <c r="FY81" s="131"/>
      <c r="FZ81" s="131"/>
      <c r="GA81" s="131"/>
      <c r="GB81" s="131"/>
      <c r="GC81" s="131"/>
      <c r="GD81" s="131"/>
      <c r="GE81" s="131"/>
      <c r="GF81" s="131"/>
      <c r="GG81" s="131"/>
    </row>
    <row r="82" spans="1:189" ht="18" customHeight="1" x14ac:dyDescent="0.2">
      <c r="A82" s="132"/>
      <c r="B82" s="133" t="e">
        <f t="shared" si="44"/>
        <v>#N/A</v>
      </c>
      <c r="C82" s="134" t="s">
        <v>86</v>
      </c>
      <c r="D82" s="135"/>
      <c r="E82" s="134">
        <f t="shared" ref="E82:E83" si="45">D82</f>
        <v>0</v>
      </c>
      <c r="F82" s="156">
        <f>SUM(F79:F81)</f>
        <v>0</v>
      </c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5"/>
      <c r="W82" s="145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1"/>
      <c r="FF82" s="131"/>
      <c r="FG82" s="131"/>
      <c r="FH82" s="131"/>
      <c r="FI82" s="131"/>
      <c r="FJ82" s="131"/>
      <c r="FK82" s="131"/>
      <c r="FL82" s="131"/>
      <c r="FM82" s="131"/>
      <c r="FN82" s="131"/>
      <c r="FO82" s="131"/>
      <c r="FP82" s="131"/>
      <c r="FQ82" s="131"/>
      <c r="FR82" s="131"/>
      <c r="FS82" s="131"/>
      <c r="FT82" s="131"/>
      <c r="FU82" s="131"/>
      <c r="FV82" s="131"/>
      <c r="FW82" s="131"/>
      <c r="FX82" s="131"/>
      <c r="FY82" s="131"/>
      <c r="FZ82" s="131"/>
      <c r="GA82" s="131"/>
      <c r="GB82" s="131"/>
      <c r="GC82" s="131"/>
      <c r="GD82" s="131"/>
      <c r="GE82" s="131"/>
      <c r="GF82" s="131"/>
      <c r="GG82" s="131"/>
    </row>
    <row r="83" spans="1:189" ht="18" customHeight="1" thickBot="1" x14ac:dyDescent="0.25">
      <c r="A83" s="138"/>
      <c r="B83" s="139" t="e">
        <f t="shared" si="44"/>
        <v>#N/A</v>
      </c>
      <c r="C83" s="140" t="s">
        <v>87</v>
      </c>
      <c r="D83" s="141"/>
      <c r="E83" s="140">
        <f t="shared" si="45"/>
        <v>0</v>
      </c>
      <c r="F83" s="182">
        <v>0</v>
      </c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5"/>
      <c r="W83" s="145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P83" s="131"/>
      <c r="DQ83" s="131"/>
      <c r="DR83" s="131"/>
      <c r="DS83" s="131"/>
      <c r="DT83" s="131"/>
      <c r="DU83" s="131"/>
      <c r="DV83" s="131"/>
      <c r="DW83" s="131"/>
      <c r="DX83" s="131"/>
      <c r="DY83" s="131"/>
      <c r="DZ83" s="131"/>
      <c r="EA83" s="131"/>
      <c r="EB83" s="131"/>
      <c r="EC83" s="131"/>
      <c r="ED83" s="131"/>
      <c r="EE83" s="131"/>
      <c r="EF83" s="131"/>
      <c r="EG83" s="131"/>
      <c r="EH83" s="131"/>
      <c r="EI83" s="131"/>
      <c r="EJ83" s="131"/>
      <c r="EK83" s="131"/>
      <c r="EL83" s="131"/>
      <c r="EM83" s="131"/>
      <c r="EN83" s="131"/>
      <c r="EO83" s="131"/>
      <c r="EP83" s="131"/>
      <c r="EQ83" s="131"/>
      <c r="ER83" s="131"/>
      <c r="ES83" s="131"/>
      <c r="ET83" s="131"/>
      <c r="EU83" s="131"/>
      <c r="EV83" s="131"/>
      <c r="EW83" s="131"/>
      <c r="EX83" s="131"/>
      <c r="EY83" s="131"/>
      <c r="EZ83" s="131"/>
      <c r="FA83" s="131"/>
      <c r="FB83" s="131"/>
      <c r="FC83" s="131"/>
      <c r="FD83" s="131"/>
      <c r="FE83" s="131"/>
      <c r="FF83" s="131"/>
      <c r="FG83" s="131"/>
      <c r="FH83" s="131"/>
      <c r="FI83" s="131"/>
      <c r="FJ83" s="131"/>
      <c r="FK83" s="131"/>
      <c r="FL83" s="131"/>
      <c r="FM83" s="131"/>
      <c r="FN83" s="131"/>
      <c r="FO83" s="131"/>
      <c r="FP83" s="131"/>
      <c r="FQ83" s="131"/>
      <c r="FR83" s="131"/>
      <c r="FS83" s="131"/>
      <c r="FT83" s="131"/>
      <c r="FU83" s="131"/>
      <c r="FV83" s="131"/>
      <c r="FW83" s="131"/>
      <c r="FX83" s="131"/>
      <c r="FY83" s="131"/>
      <c r="FZ83" s="131"/>
      <c r="GA83" s="131"/>
      <c r="GB83" s="131"/>
      <c r="GC83" s="131"/>
      <c r="GD83" s="131"/>
      <c r="GE83" s="131"/>
      <c r="GF83" s="131"/>
      <c r="GG83" s="131"/>
    </row>
    <row r="84" spans="1:189" ht="18" customHeight="1" x14ac:dyDescent="0.2">
      <c r="A84" s="127" t="str">
        <f>IF(Animateurs!A19&lt;&gt;0,Animateurs!A19,"")</f>
        <v/>
      </c>
      <c r="B84" s="128" t="e">
        <f>(VLOOKUP(A84:A88,Animateurs!$A$3:$J$20,9,FALSE))</f>
        <v>#N/A</v>
      </c>
      <c r="C84" s="129" t="s">
        <v>36</v>
      </c>
      <c r="D84" s="130"/>
      <c r="E84" s="129">
        <f t="shared" si="40"/>
        <v>0</v>
      </c>
      <c r="F84" s="155">
        <f>SUM(G84:AJ84)</f>
        <v>0</v>
      </c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1"/>
      <c r="DE84" s="131"/>
      <c r="DF84" s="131"/>
      <c r="DG84" s="131"/>
      <c r="DH84" s="131"/>
      <c r="DI84" s="131"/>
      <c r="DJ84" s="131"/>
      <c r="DK84" s="131"/>
      <c r="DL84" s="131"/>
      <c r="DM84" s="131"/>
      <c r="DN84" s="131"/>
      <c r="DO84" s="131"/>
      <c r="DP84" s="131"/>
      <c r="DQ84" s="131"/>
      <c r="DR84" s="131"/>
      <c r="DS84" s="131"/>
      <c r="DT84" s="131"/>
      <c r="DU84" s="131"/>
      <c r="DV84" s="131"/>
      <c r="DW84" s="131"/>
      <c r="DX84" s="131"/>
      <c r="DY84" s="131"/>
      <c r="DZ84" s="131"/>
      <c r="EA84" s="131"/>
      <c r="EB84" s="131"/>
      <c r="EC84" s="131"/>
      <c r="ED84" s="131"/>
      <c r="EE84" s="131"/>
      <c r="EF84" s="131"/>
      <c r="EG84" s="131"/>
      <c r="EH84" s="131"/>
      <c r="EI84" s="131"/>
      <c r="EJ84" s="131"/>
      <c r="EK84" s="131"/>
      <c r="EL84" s="131"/>
      <c r="EM84" s="131"/>
      <c r="EN84" s="131"/>
      <c r="EO84" s="131"/>
      <c r="EP84" s="131"/>
      <c r="EQ84" s="131"/>
      <c r="ER84" s="131"/>
      <c r="ES84" s="131"/>
      <c r="ET84" s="131"/>
      <c r="EU84" s="131"/>
      <c r="EV84" s="131"/>
      <c r="EW84" s="131"/>
      <c r="EX84" s="131"/>
      <c r="EY84" s="131"/>
      <c r="EZ84" s="131"/>
      <c r="FA84" s="131"/>
      <c r="FB84" s="131"/>
      <c r="FC84" s="131"/>
      <c r="FD84" s="131"/>
      <c r="FE84" s="131"/>
      <c r="FF84" s="131"/>
      <c r="FG84" s="131"/>
      <c r="FH84" s="131"/>
      <c r="FI84" s="131"/>
      <c r="FJ84" s="131"/>
      <c r="FK84" s="131"/>
      <c r="FL84" s="131"/>
      <c r="FM84" s="131"/>
      <c r="FN84" s="131"/>
      <c r="FO84" s="131"/>
      <c r="FP84" s="131"/>
      <c r="FQ84" s="131"/>
      <c r="FR84" s="131"/>
      <c r="FS84" s="131"/>
      <c r="FT84" s="131"/>
      <c r="FU84" s="131"/>
      <c r="FV84" s="131"/>
      <c r="FW84" s="131"/>
      <c r="FX84" s="131"/>
      <c r="FY84" s="131"/>
      <c r="FZ84" s="131"/>
      <c r="GA84" s="131"/>
      <c r="GB84" s="131"/>
      <c r="GC84" s="131"/>
      <c r="GD84" s="131"/>
      <c r="GE84" s="131"/>
      <c r="GF84" s="131"/>
      <c r="GG84" s="131"/>
    </row>
    <row r="85" spans="1:189" ht="18" customHeight="1" x14ac:dyDescent="0.2">
      <c r="A85" s="132"/>
      <c r="B85" s="133" t="e">
        <f>B84</f>
        <v>#N/A</v>
      </c>
      <c r="C85" s="134" t="s">
        <v>85</v>
      </c>
      <c r="D85" s="135"/>
      <c r="E85" s="134">
        <f t="shared" si="40"/>
        <v>0</v>
      </c>
      <c r="F85" s="156">
        <f t="shared" ref="F85:F86" si="46">SUM(G85:AJ85)</f>
        <v>0</v>
      </c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131"/>
      <c r="EL85" s="131"/>
      <c r="EM85" s="131"/>
      <c r="EN85" s="131"/>
      <c r="EO85" s="131"/>
      <c r="EP85" s="131"/>
      <c r="EQ85" s="131"/>
      <c r="ER85" s="131"/>
      <c r="ES85" s="131"/>
      <c r="ET85" s="131"/>
      <c r="EU85" s="131"/>
      <c r="EV85" s="131"/>
      <c r="EW85" s="131"/>
      <c r="EX85" s="131"/>
      <c r="EY85" s="131"/>
      <c r="EZ85" s="131"/>
      <c r="FA85" s="131"/>
      <c r="FB85" s="131"/>
      <c r="FC85" s="131"/>
      <c r="FD85" s="131"/>
      <c r="FE85" s="131"/>
      <c r="FF85" s="131"/>
      <c r="FG85" s="131"/>
      <c r="FH85" s="131"/>
      <c r="FI85" s="131"/>
      <c r="FJ85" s="131"/>
      <c r="FK85" s="131"/>
      <c r="FL85" s="131"/>
      <c r="FM85" s="131"/>
      <c r="FN85" s="131"/>
      <c r="FO85" s="131"/>
      <c r="FP85" s="131"/>
      <c r="FQ85" s="131"/>
      <c r="FR85" s="131"/>
      <c r="FS85" s="131"/>
      <c r="FT85" s="131"/>
      <c r="FU85" s="131"/>
      <c r="FV85" s="131"/>
      <c r="FW85" s="131"/>
      <c r="FX85" s="131"/>
      <c r="FY85" s="131"/>
      <c r="FZ85" s="131"/>
      <c r="GA85" s="131"/>
      <c r="GB85" s="131"/>
      <c r="GC85" s="131"/>
      <c r="GD85" s="131"/>
      <c r="GE85" s="131"/>
      <c r="GF85" s="131"/>
      <c r="GG85" s="131"/>
    </row>
    <row r="86" spans="1:189" s="136" customFormat="1" ht="18" customHeight="1" x14ac:dyDescent="0.2">
      <c r="A86" s="132"/>
      <c r="B86" s="133" t="e">
        <f t="shared" ref="B86:B88" si="47">B85</f>
        <v>#N/A</v>
      </c>
      <c r="C86" s="134" t="s">
        <v>35</v>
      </c>
      <c r="D86" s="135"/>
      <c r="E86" s="134">
        <f t="shared" si="40"/>
        <v>0</v>
      </c>
      <c r="F86" s="156">
        <f t="shared" si="46"/>
        <v>0</v>
      </c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31"/>
      <c r="AV86" s="131"/>
      <c r="AW86" s="131"/>
      <c r="AX86" s="131"/>
      <c r="AY86" s="131"/>
      <c r="AZ86" s="131"/>
      <c r="BA86" s="131"/>
      <c r="BB86" s="131"/>
      <c r="BC86" s="131"/>
      <c r="BD86" s="131"/>
      <c r="BE86" s="131"/>
      <c r="BF86" s="131"/>
      <c r="BG86" s="131"/>
      <c r="BH86" s="131"/>
      <c r="BI86" s="131"/>
      <c r="BJ86" s="131"/>
      <c r="BK86" s="131"/>
      <c r="BL86" s="131"/>
      <c r="BM86" s="131"/>
      <c r="BN86" s="131"/>
      <c r="BO86" s="131"/>
      <c r="BP86" s="131"/>
      <c r="BQ86" s="131"/>
      <c r="BR86" s="131"/>
      <c r="BS86" s="131"/>
      <c r="BT86" s="131"/>
      <c r="BU86" s="131"/>
      <c r="BV86" s="131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31"/>
      <c r="CI86" s="131"/>
      <c r="CJ86" s="131"/>
      <c r="CK86" s="131"/>
      <c r="CL86" s="131"/>
      <c r="CM86" s="131"/>
      <c r="CN86" s="131"/>
      <c r="CO86" s="131"/>
      <c r="CP86" s="131"/>
      <c r="CQ86" s="131"/>
      <c r="CR86" s="131"/>
      <c r="CS86" s="131"/>
      <c r="CT86" s="131"/>
      <c r="CU86" s="131"/>
      <c r="CV86" s="131"/>
      <c r="CW86" s="131"/>
      <c r="CX86" s="131"/>
      <c r="CY86" s="131"/>
      <c r="CZ86" s="131"/>
      <c r="DA86" s="131"/>
      <c r="DB86" s="131"/>
      <c r="DC86" s="131"/>
      <c r="DD86" s="131"/>
      <c r="DE86" s="131"/>
      <c r="DF86" s="131"/>
      <c r="DG86" s="131"/>
      <c r="DH86" s="131"/>
      <c r="DI86" s="131"/>
      <c r="DJ86" s="131"/>
      <c r="DK86" s="131"/>
      <c r="DL86" s="131"/>
      <c r="DM86" s="131"/>
      <c r="DN86" s="131"/>
      <c r="DO86" s="131"/>
      <c r="DP86" s="131"/>
      <c r="DQ86" s="131"/>
      <c r="DR86" s="131"/>
      <c r="DS86" s="131"/>
      <c r="DT86" s="131"/>
      <c r="DU86" s="131"/>
      <c r="DV86" s="131"/>
      <c r="DW86" s="131"/>
      <c r="DX86" s="131"/>
      <c r="DY86" s="131"/>
      <c r="DZ86" s="131"/>
      <c r="EA86" s="131"/>
      <c r="EB86" s="131"/>
      <c r="EC86" s="131"/>
      <c r="ED86" s="131"/>
      <c r="EE86" s="131"/>
      <c r="EF86" s="131"/>
      <c r="EG86" s="131"/>
      <c r="EH86" s="131"/>
      <c r="EI86" s="131"/>
      <c r="EJ86" s="131"/>
      <c r="EK86" s="131"/>
      <c r="EL86" s="131"/>
      <c r="EM86" s="131"/>
      <c r="EN86" s="131"/>
      <c r="EO86" s="131"/>
      <c r="EP86" s="131"/>
      <c r="EQ86" s="131"/>
      <c r="ER86" s="131"/>
      <c r="ES86" s="131"/>
      <c r="ET86" s="131"/>
      <c r="EU86" s="131"/>
      <c r="EV86" s="131"/>
      <c r="EW86" s="131"/>
      <c r="EX86" s="131"/>
      <c r="EY86" s="131"/>
      <c r="EZ86" s="131"/>
      <c r="FA86" s="131"/>
      <c r="FB86" s="131"/>
      <c r="FC86" s="131"/>
      <c r="FD86" s="131"/>
      <c r="FE86" s="131"/>
      <c r="FF86" s="131"/>
      <c r="FG86" s="131"/>
      <c r="FH86" s="131"/>
      <c r="FI86" s="131"/>
      <c r="FJ86" s="131"/>
      <c r="FK86" s="131"/>
      <c r="FL86" s="131"/>
      <c r="FM86" s="131"/>
      <c r="FN86" s="131"/>
      <c r="FO86" s="131"/>
      <c r="FP86" s="131"/>
      <c r="FQ86" s="131"/>
      <c r="FR86" s="131"/>
      <c r="FS86" s="131"/>
      <c r="FT86" s="131"/>
      <c r="FU86" s="131"/>
      <c r="FV86" s="131"/>
      <c r="FW86" s="131"/>
      <c r="FX86" s="131"/>
      <c r="FY86" s="131"/>
      <c r="FZ86" s="131"/>
      <c r="GA86" s="131"/>
      <c r="GB86" s="131"/>
      <c r="GC86" s="131"/>
      <c r="GD86" s="131"/>
      <c r="GE86" s="131"/>
      <c r="GF86" s="131"/>
      <c r="GG86" s="131"/>
    </row>
    <row r="87" spans="1:189" ht="18" customHeight="1" x14ac:dyDescent="0.2">
      <c r="A87" s="132"/>
      <c r="B87" s="133" t="e">
        <f t="shared" si="47"/>
        <v>#N/A</v>
      </c>
      <c r="C87" s="134" t="s">
        <v>86</v>
      </c>
      <c r="D87" s="135"/>
      <c r="E87" s="134">
        <f t="shared" ref="E87:E88" si="48">D87</f>
        <v>0</v>
      </c>
      <c r="F87" s="156">
        <f>SUM(F84:F86)</f>
        <v>0</v>
      </c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5"/>
      <c r="W87" s="145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  <c r="DQ87" s="131"/>
      <c r="DR87" s="131"/>
      <c r="DS87" s="131"/>
      <c r="DT87" s="131"/>
      <c r="DU87" s="131"/>
      <c r="DV87" s="131"/>
      <c r="DW87" s="131"/>
      <c r="DX87" s="131"/>
      <c r="DY87" s="131"/>
      <c r="DZ87" s="131"/>
      <c r="EA87" s="131"/>
      <c r="EB87" s="131"/>
      <c r="EC87" s="131"/>
      <c r="ED87" s="131"/>
      <c r="EE87" s="131"/>
      <c r="EF87" s="131"/>
      <c r="EG87" s="131"/>
      <c r="EH87" s="131"/>
      <c r="EI87" s="131"/>
      <c r="EJ87" s="131"/>
      <c r="EK87" s="131"/>
      <c r="EL87" s="131"/>
      <c r="EM87" s="131"/>
      <c r="EN87" s="131"/>
      <c r="EO87" s="131"/>
      <c r="EP87" s="131"/>
      <c r="EQ87" s="131"/>
      <c r="ER87" s="131"/>
      <c r="ES87" s="131"/>
      <c r="ET87" s="131"/>
      <c r="EU87" s="131"/>
      <c r="EV87" s="131"/>
      <c r="EW87" s="131"/>
      <c r="EX87" s="131"/>
      <c r="EY87" s="131"/>
      <c r="EZ87" s="131"/>
      <c r="FA87" s="131"/>
      <c r="FB87" s="131"/>
      <c r="FC87" s="131"/>
      <c r="FD87" s="131"/>
      <c r="FE87" s="131"/>
      <c r="FF87" s="131"/>
      <c r="FG87" s="131"/>
      <c r="FH87" s="131"/>
      <c r="FI87" s="131"/>
      <c r="FJ87" s="131"/>
      <c r="FK87" s="131"/>
      <c r="FL87" s="131"/>
      <c r="FM87" s="131"/>
      <c r="FN87" s="131"/>
      <c r="FO87" s="131"/>
      <c r="FP87" s="131"/>
      <c r="FQ87" s="131"/>
      <c r="FR87" s="131"/>
      <c r="FS87" s="131"/>
      <c r="FT87" s="131"/>
      <c r="FU87" s="131"/>
      <c r="FV87" s="131"/>
      <c r="FW87" s="131"/>
      <c r="FX87" s="131"/>
      <c r="FY87" s="131"/>
      <c r="FZ87" s="131"/>
      <c r="GA87" s="131"/>
      <c r="GB87" s="131"/>
      <c r="GC87" s="131"/>
      <c r="GD87" s="131"/>
      <c r="GE87" s="131"/>
      <c r="GF87" s="131"/>
      <c r="GG87" s="131"/>
    </row>
    <row r="88" spans="1:189" ht="18" customHeight="1" thickBot="1" x14ac:dyDescent="0.25">
      <c r="A88" s="138"/>
      <c r="B88" s="139" t="e">
        <f t="shared" si="47"/>
        <v>#N/A</v>
      </c>
      <c r="C88" s="140" t="s">
        <v>87</v>
      </c>
      <c r="D88" s="141"/>
      <c r="E88" s="140">
        <f t="shared" si="48"/>
        <v>0</v>
      </c>
      <c r="F88" s="182">
        <v>0</v>
      </c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5"/>
      <c r="W88" s="145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1"/>
      <c r="BH88" s="131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1"/>
      <c r="BW88" s="131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1"/>
      <c r="CL88" s="131"/>
      <c r="CM88" s="131"/>
      <c r="CN88" s="131"/>
      <c r="CO88" s="131"/>
      <c r="CP88" s="131"/>
      <c r="CQ88" s="131"/>
      <c r="CR88" s="131"/>
      <c r="CS88" s="131"/>
      <c r="CT88" s="131"/>
      <c r="CU88" s="131"/>
      <c r="CV88" s="131"/>
      <c r="CW88" s="131"/>
      <c r="CX88" s="131"/>
      <c r="CY88" s="131"/>
      <c r="CZ88" s="131"/>
      <c r="DA88" s="131"/>
      <c r="DB88" s="131"/>
      <c r="DC88" s="131"/>
      <c r="DD88" s="131"/>
      <c r="DE88" s="131"/>
      <c r="DF88" s="131"/>
      <c r="DG88" s="131"/>
      <c r="DH88" s="131"/>
      <c r="DI88" s="131"/>
      <c r="DJ88" s="131"/>
      <c r="DK88" s="131"/>
      <c r="DL88" s="131"/>
      <c r="DM88" s="131"/>
      <c r="DN88" s="131"/>
      <c r="DO88" s="131"/>
      <c r="DP88" s="131"/>
      <c r="DQ88" s="131"/>
      <c r="DR88" s="131"/>
      <c r="DS88" s="131"/>
      <c r="DT88" s="131"/>
      <c r="DU88" s="131"/>
      <c r="DV88" s="131"/>
      <c r="DW88" s="131"/>
      <c r="DX88" s="131"/>
      <c r="DY88" s="131"/>
      <c r="DZ88" s="131"/>
      <c r="EA88" s="131"/>
      <c r="EB88" s="131"/>
      <c r="EC88" s="131"/>
      <c r="ED88" s="131"/>
      <c r="EE88" s="131"/>
      <c r="EF88" s="131"/>
      <c r="EG88" s="131"/>
      <c r="EH88" s="131"/>
      <c r="EI88" s="131"/>
      <c r="EJ88" s="131"/>
      <c r="EK88" s="131"/>
      <c r="EL88" s="131"/>
      <c r="EM88" s="131"/>
      <c r="EN88" s="131"/>
      <c r="EO88" s="131"/>
      <c r="EP88" s="131"/>
      <c r="EQ88" s="131"/>
      <c r="ER88" s="131"/>
      <c r="ES88" s="131"/>
      <c r="ET88" s="131"/>
      <c r="EU88" s="131"/>
      <c r="EV88" s="131"/>
      <c r="EW88" s="131"/>
      <c r="EX88" s="131"/>
      <c r="EY88" s="131"/>
      <c r="EZ88" s="131"/>
      <c r="FA88" s="131"/>
      <c r="FB88" s="131"/>
      <c r="FC88" s="131"/>
      <c r="FD88" s="131"/>
      <c r="FE88" s="131"/>
      <c r="FF88" s="131"/>
      <c r="FG88" s="131"/>
      <c r="FH88" s="131"/>
      <c r="FI88" s="131"/>
      <c r="FJ88" s="131"/>
      <c r="FK88" s="131"/>
      <c r="FL88" s="131"/>
      <c r="FM88" s="131"/>
      <c r="FN88" s="131"/>
      <c r="FO88" s="131"/>
      <c r="FP88" s="131"/>
      <c r="FQ88" s="131"/>
      <c r="FR88" s="131"/>
      <c r="FS88" s="131"/>
      <c r="FT88" s="131"/>
      <c r="FU88" s="131"/>
      <c r="FV88" s="131"/>
      <c r="FW88" s="131"/>
      <c r="FX88" s="131"/>
      <c r="FY88" s="131"/>
      <c r="FZ88" s="131"/>
      <c r="GA88" s="131"/>
      <c r="GB88" s="131"/>
      <c r="GC88" s="131"/>
      <c r="GD88" s="131"/>
      <c r="GE88" s="131"/>
      <c r="GF88" s="131"/>
      <c r="GG88" s="131"/>
    </row>
    <row r="89" spans="1:189" ht="18" customHeight="1" x14ac:dyDescent="0.2">
      <c r="A89" s="127" t="str">
        <f>IF(Animateurs!A20&lt;&gt;0,Animateurs!A20,"")</f>
        <v/>
      </c>
      <c r="B89" s="128" t="e">
        <f>(VLOOKUP(A89:A93,Animateurs!$A$3:$J$20,9,FALSE))</f>
        <v>#N/A</v>
      </c>
      <c r="C89" s="129" t="s">
        <v>36</v>
      </c>
      <c r="D89" s="130"/>
      <c r="E89" s="129">
        <f t="shared" ref="E89:E93" si="49">D89</f>
        <v>0</v>
      </c>
      <c r="F89" s="155">
        <f>SUM(G89:AJ89)</f>
        <v>0</v>
      </c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1"/>
      <c r="DE89" s="131"/>
      <c r="DF89" s="131"/>
      <c r="DG89" s="131"/>
      <c r="DH89" s="131"/>
      <c r="DI89" s="131"/>
      <c r="DJ89" s="131"/>
      <c r="DK89" s="131"/>
      <c r="DL89" s="131"/>
      <c r="DM89" s="131"/>
      <c r="DN89" s="131"/>
      <c r="DO89" s="131"/>
      <c r="DP89" s="131"/>
      <c r="DQ89" s="131"/>
      <c r="DR89" s="131"/>
      <c r="DS89" s="131"/>
      <c r="DT89" s="131"/>
      <c r="DU89" s="131"/>
      <c r="DV89" s="131"/>
      <c r="DW89" s="131"/>
      <c r="DX89" s="131"/>
      <c r="DY89" s="131"/>
      <c r="DZ89" s="131"/>
      <c r="EA89" s="131"/>
      <c r="EB89" s="131"/>
      <c r="EC89" s="131"/>
      <c r="ED89" s="131"/>
      <c r="EE89" s="131"/>
      <c r="EF89" s="131"/>
      <c r="EG89" s="131"/>
      <c r="EH89" s="131"/>
      <c r="EI89" s="131"/>
      <c r="EJ89" s="131"/>
      <c r="EK89" s="131"/>
      <c r="EL89" s="131"/>
      <c r="EM89" s="131"/>
      <c r="EN89" s="131"/>
      <c r="EO89" s="131"/>
      <c r="EP89" s="131"/>
      <c r="EQ89" s="131"/>
      <c r="ER89" s="131"/>
      <c r="ES89" s="131"/>
      <c r="ET89" s="131"/>
      <c r="EU89" s="131"/>
      <c r="EV89" s="131"/>
      <c r="EW89" s="131"/>
      <c r="EX89" s="131"/>
      <c r="EY89" s="131"/>
      <c r="EZ89" s="131"/>
      <c r="FA89" s="131"/>
      <c r="FB89" s="131"/>
      <c r="FC89" s="131"/>
      <c r="FD89" s="131"/>
      <c r="FE89" s="131"/>
      <c r="FF89" s="131"/>
      <c r="FG89" s="131"/>
      <c r="FH89" s="131"/>
      <c r="FI89" s="131"/>
      <c r="FJ89" s="131"/>
      <c r="FK89" s="131"/>
      <c r="FL89" s="131"/>
      <c r="FM89" s="131"/>
      <c r="FN89" s="131"/>
      <c r="FO89" s="131"/>
      <c r="FP89" s="131"/>
      <c r="FQ89" s="131"/>
      <c r="FR89" s="131"/>
      <c r="FS89" s="131"/>
      <c r="FT89" s="131"/>
      <c r="FU89" s="131"/>
      <c r="FV89" s="131"/>
      <c r="FW89" s="131"/>
      <c r="FX89" s="131"/>
      <c r="FY89" s="131"/>
      <c r="FZ89" s="131"/>
      <c r="GA89" s="131"/>
      <c r="GB89" s="131"/>
      <c r="GC89" s="131"/>
      <c r="GD89" s="131"/>
      <c r="GE89" s="131"/>
      <c r="GF89" s="131"/>
      <c r="GG89" s="131"/>
    </row>
    <row r="90" spans="1:189" ht="18" customHeight="1" x14ac:dyDescent="0.2">
      <c r="A90" s="132"/>
      <c r="B90" s="133" t="e">
        <f>B89</f>
        <v>#N/A</v>
      </c>
      <c r="C90" s="134" t="s">
        <v>85</v>
      </c>
      <c r="D90" s="135"/>
      <c r="E90" s="134">
        <f t="shared" si="49"/>
        <v>0</v>
      </c>
      <c r="F90" s="156">
        <f t="shared" ref="F90:F91" si="50">SUM(G90:AJ90)</f>
        <v>0</v>
      </c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31"/>
      <c r="AV90" s="131"/>
      <c r="AW90" s="131"/>
      <c r="AX90" s="131"/>
      <c r="AY90" s="131"/>
      <c r="AZ90" s="131"/>
      <c r="BA90" s="131"/>
      <c r="BB90" s="131"/>
      <c r="BC90" s="131"/>
      <c r="BD90" s="131"/>
      <c r="BE90" s="131"/>
      <c r="BF90" s="131"/>
      <c r="BG90" s="131"/>
      <c r="BH90" s="131"/>
      <c r="BI90" s="131"/>
      <c r="BJ90" s="131"/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/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1"/>
      <c r="CX90" s="131"/>
      <c r="CY90" s="131"/>
      <c r="CZ90" s="131"/>
      <c r="DA90" s="131"/>
      <c r="DB90" s="131"/>
      <c r="DC90" s="131"/>
      <c r="DD90" s="131"/>
      <c r="DE90" s="131"/>
      <c r="DF90" s="131"/>
      <c r="DG90" s="131"/>
      <c r="DH90" s="131"/>
      <c r="DI90" s="131"/>
      <c r="DJ90" s="131"/>
      <c r="DK90" s="131"/>
      <c r="DL90" s="131"/>
      <c r="DM90" s="131"/>
      <c r="DN90" s="131"/>
      <c r="DO90" s="131"/>
      <c r="DP90" s="131"/>
      <c r="DQ90" s="131"/>
      <c r="DR90" s="131"/>
      <c r="DS90" s="131"/>
      <c r="DT90" s="131"/>
      <c r="DU90" s="131"/>
      <c r="DV90" s="131"/>
      <c r="DW90" s="131"/>
      <c r="DX90" s="131"/>
      <c r="DY90" s="131"/>
      <c r="DZ90" s="131"/>
      <c r="EA90" s="131"/>
      <c r="EB90" s="131"/>
      <c r="EC90" s="131"/>
      <c r="ED90" s="131"/>
      <c r="EE90" s="131"/>
      <c r="EF90" s="131"/>
      <c r="EG90" s="131"/>
      <c r="EH90" s="131"/>
      <c r="EI90" s="131"/>
      <c r="EJ90" s="131"/>
      <c r="EK90" s="131"/>
      <c r="EL90" s="131"/>
      <c r="EM90" s="131"/>
      <c r="EN90" s="131"/>
      <c r="EO90" s="131"/>
      <c r="EP90" s="131"/>
      <c r="EQ90" s="131"/>
      <c r="ER90" s="131"/>
      <c r="ES90" s="131"/>
      <c r="ET90" s="131"/>
      <c r="EU90" s="131"/>
      <c r="EV90" s="131"/>
      <c r="EW90" s="131"/>
      <c r="EX90" s="131"/>
      <c r="EY90" s="131"/>
      <c r="EZ90" s="131"/>
      <c r="FA90" s="131"/>
      <c r="FB90" s="131"/>
      <c r="FC90" s="131"/>
      <c r="FD90" s="131"/>
      <c r="FE90" s="131"/>
      <c r="FF90" s="131"/>
      <c r="FG90" s="131"/>
      <c r="FH90" s="131"/>
      <c r="FI90" s="131"/>
      <c r="FJ90" s="131"/>
      <c r="FK90" s="131"/>
      <c r="FL90" s="131"/>
      <c r="FM90" s="131"/>
      <c r="FN90" s="131"/>
      <c r="FO90" s="131"/>
      <c r="FP90" s="131"/>
      <c r="FQ90" s="131"/>
      <c r="FR90" s="131"/>
      <c r="FS90" s="131"/>
      <c r="FT90" s="131"/>
      <c r="FU90" s="131"/>
      <c r="FV90" s="131"/>
      <c r="FW90" s="131"/>
      <c r="FX90" s="131"/>
      <c r="FY90" s="131"/>
      <c r="FZ90" s="131"/>
      <c r="GA90" s="131"/>
      <c r="GB90" s="131"/>
      <c r="GC90" s="131"/>
      <c r="GD90" s="131"/>
      <c r="GE90" s="131"/>
      <c r="GF90" s="131"/>
      <c r="GG90" s="131"/>
    </row>
    <row r="91" spans="1:189" s="136" customFormat="1" ht="18" customHeight="1" x14ac:dyDescent="0.2">
      <c r="A91" s="132"/>
      <c r="B91" s="133" t="e">
        <f t="shared" ref="B91:B93" si="51">B90</f>
        <v>#N/A</v>
      </c>
      <c r="C91" s="134" t="s">
        <v>35</v>
      </c>
      <c r="D91" s="135"/>
      <c r="E91" s="134">
        <f t="shared" si="49"/>
        <v>0</v>
      </c>
      <c r="F91" s="156">
        <f t="shared" si="50"/>
        <v>0</v>
      </c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1"/>
      <c r="DE91" s="131"/>
      <c r="DF91" s="131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  <c r="DQ91" s="131"/>
      <c r="DR91" s="131"/>
      <c r="DS91" s="131"/>
      <c r="DT91" s="131"/>
      <c r="DU91" s="131"/>
      <c r="DV91" s="131"/>
      <c r="DW91" s="131"/>
      <c r="DX91" s="131"/>
      <c r="DY91" s="131"/>
      <c r="DZ91" s="131"/>
      <c r="EA91" s="131"/>
      <c r="EB91" s="131"/>
      <c r="EC91" s="131"/>
      <c r="ED91" s="131"/>
      <c r="EE91" s="131"/>
      <c r="EF91" s="131"/>
      <c r="EG91" s="131"/>
      <c r="EH91" s="131"/>
      <c r="EI91" s="131"/>
      <c r="EJ91" s="131"/>
      <c r="EK91" s="131"/>
      <c r="EL91" s="131"/>
      <c r="EM91" s="131"/>
      <c r="EN91" s="131"/>
      <c r="EO91" s="131"/>
      <c r="EP91" s="131"/>
      <c r="EQ91" s="131"/>
      <c r="ER91" s="131"/>
      <c r="ES91" s="131"/>
      <c r="ET91" s="131"/>
      <c r="EU91" s="131"/>
      <c r="EV91" s="131"/>
      <c r="EW91" s="131"/>
      <c r="EX91" s="131"/>
      <c r="EY91" s="131"/>
      <c r="EZ91" s="131"/>
      <c r="FA91" s="131"/>
      <c r="FB91" s="131"/>
      <c r="FC91" s="131"/>
      <c r="FD91" s="131"/>
      <c r="FE91" s="131"/>
      <c r="FF91" s="131"/>
      <c r="FG91" s="131"/>
      <c r="FH91" s="131"/>
      <c r="FI91" s="131"/>
      <c r="FJ91" s="131"/>
      <c r="FK91" s="131"/>
      <c r="FL91" s="131"/>
      <c r="FM91" s="131"/>
      <c r="FN91" s="131"/>
      <c r="FO91" s="131"/>
      <c r="FP91" s="131"/>
      <c r="FQ91" s="131"/>
      <c r="FR91" s="131"/>
      <c r="FS91" s="131"/>
      <c r="FT91" s="131"/>
      <c r="FU91" s="131"/>
      <c r="FV91" s="131"/>
      <c r="FW91" s="131"/>
      <c r="FX91" s="131"/>
      <c r="FY91" s="131"/>
      <c r="FZ91" s="131"/>
      <c r="GA91" s="131"/>
      <c r="GB91" s="131"/>
      <c r="GC91" s="131"/>
      <c r="GD91" s="131"/>
      <c r="GE91" s="131"/>
      <c r="GF91" s="131"/>
      <c r="GG91" s="131"/>
    </row>
    <row r="92" spans="1:189" ht="18" customHeight="1" x14ac:dyDescent="0.2">
      <c r="A92" s="132"/>
      <c r="B92" s="133" t="e">
        <f t="shared" si="51"/>
        <v>#N/A</v>
      </c>
      <c r="C92" s="134" t="s">
        <v>86</v>
      </c>
      <c r="D92" s="135"/>
      <c r="E92" s="134">
        <f t="shared" si="49"/>
        <v>0</v>
      </c>
      <c r="F92" s="156">
        <f>SUM(F89:F91)</f>
        <v>0</v>
      </c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5"/>
      <c r="W92" s="145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  <c r="CF92" s="131"/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1"/>
      <c r="CX92" s="131"/>
      <c r="CY92" s="131"/>
      <c r="CZ92" s="131"/>
      <c r="DA92" s="131"/>
      <c r="DB92" s="131"/>
      <c r="DC92" s="131"/>
      <c r="DD92" s="131"/>
      <c r="DE92" s="131"/>
      <c r="DF92" s="131"/>
      <c r="DG92" s="131"/>
      <c r="DH92" s="131"/>
      <c r="DI92" s="131"/>
      <c r="DJ92" s="131"/>
      <c r="DK92" s="131"/>
      <c r="DL92" s="131"/>
      <c r="DM92" s="131"/>
      <c r="DN92" s="131"/>
      <c r="DO92" s="131"/>
      <c r="DP92" s="131"/>
      <c r="DQ92" s="131"/>
      <c r="DR92" s="131"/>
      <c r="DS92" s="131"/>
      <c r="DT92" s="131"/>
      <c r="DU92" s="131"/>
      <c r="DV92" s="131"/>
      <c r="DW92" s="131"/>
      <c r="DX92" s="131"/>
      <c r="DY92" s="131"/>
      <c r="DZ92" s="131"/>
      <c r="EA92" s="131"/>
      <c r="EB92" s="131"/>
      <c r="EC92" s="131"/>
      <c r="ED92" s="131"/>
      <c r="EE92" s="131"/>
      <c r="EF92" s="131"/>
      <c r="EG92" s="131"/>
      <c r="EH92" s="131"/>
      <c r="EI92" s="131"/>
      <c r="EJ92" s="131"/>
      <c r="EK92" s="131"/>
      <c r="EL92" s="131"/>
      <c r="EM92" s="131"/>
      <c r="EN92" s="131"/>
      <c r="EO92" s="131"/>
      <c r="EP92" s="131"/>
      <c r="EQ92" s="131"/>
      <c r="ER92" s="131"/>
      <c r="ES92" s="131"/>
      <c r="ET92" s="131"/>
      <c r="EU92" s="131"/>
      <c r="EV92" s="131"/>
      <c r="EW92" s="131"/>
      <c r="EX92" s="131"/>
      <c r="EY92" s="131"/>
      <c r="EZ92" s="131"/>
      <c r="FA92" s="131"/>
      <c r="FB92" s="131"/>
      <c r="FC92" s="131"/>
      <c r="FD92" s="131"/>
      <c r="FE92" s="131"/>
      <c r="FF92" s="131"/>
      <c r="FG92" s="131"/>
      <c r="FH92" s="131"/>
      <c r="FI92" s="131"/>
      <c r="FJ92" s="131"/>
      <c r="FK92" s="131"/>
      <c r="FL92" s="131"/>
      <c r="FM92" s="131"/>
      <c r="FN92" s="131"/>
      <c r="FO92" s="131"/>
      <c r="FP92" s="131"/>
      <c r="FQ92" s="131"/>
      <c r="FR92" s="131"/>
      <c r="FS92" s="131"/>
      <c r="FT92" s="131"/>
      <c r="FU92" s="131"/>
      <c r="FV92" s="131"/>
      <c r="FW92" s="131"/>
      <c r="FX92" s="131"/>
      <c r="FY92" s="131"/>
      <c r="FZ92" s="131"/>
      <c r="GA92" s="131"/>
      <c r="GB92" s="131"/>
      <c r="GC92" s="131"/>
      <c r="GD92" s="131"/>
      <c r="GE92" s="131"/>
      <c r="GF92" s="131"/>
      <c r="GG92" s="131"/>
    </row>
    <row r="93" spans="1:189" ht="18" customHeight="1" thickBot="1" x14ac:dyDescent="0.25">
      <c r="A93" s="138"/>
      <c r="B93" s="139" t="e">
        <f t="shared" si="51"/>
        <v>#N/A</v>
      </c>
      <c r="C93" s="140" t="s">
        <v>87</v>
      </c>
      <c r="D93" s="141" t="str">
        <f>IF(F92-F93=0,"",F92-F93)</f>
        <v/>
      </c>
      <c r="E93" s="140" t="str">
        <f t="shared" si="49"/>
        <v/>
      </c>
      <c r="F93" s="182">
        <v>0</v>
      </c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5"/>
      <c r="W93" s="145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  <c r="BQ93" s="131"/>
      <c r="BR93" s="131"/>
      <c r="BS93" s="131"/>
      <c r="BT93" s="131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1"/>
      <c r="CL93" s="131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1"/>
      <c r="DE93" s="131"/>
      <c r="DF93" s="131"/>
      <c r="DG93" s="131"/>
      <c r="DH93" s="131"/>
      <c r="DI93" s="131"/>
      <c r="DJ93" s="131"/>
      <c r="DK93" s="131"/>
      <c r="DL93" s="131"/>
      <c r="DM93" s="131"/>
      <c r="DN93" s="131"/>
      <c r="DO93" s="131"/>
      <c r="DP93" s="131"/>
      <c r="DQ93" s="131"/>
      <c r="DR93" s="131"/>
      <c r="DS93" s="131"/>
      <c r="DT93" s="131"/>
      <c r="DU93" s="131"/>
      <c r="DV93" s="131"/>
      <c r="DW93" s="131"/>
      <c r="DX93" s="131"/>
      <c r="DY93" s="131"/>
      <c r="DZ93" s="131"/>
      <c r="EA93" s="131"/>
      <c r="EB93" s="131"/>
      <c r="EC93" s="131"/>
      <c r="ED93" s="131"/>
      <c r="EE93" s="131"/>
      <c r="EF93" s="131"/>
      <c r="EG93" s="131"/>
      <c r="EH93" s="131"/>
      <c r="EI93" s="131"/>
      <c r="EJ93" s="131"/>
      <c r="EK93" s="131"/>
      <c r="EL93" s="131"/>
      <c r="EM93" s="131"/>
      <c r="EN93" s="131"/>
      <c r="EO93" s="131"/>
      <c r="EP93" s="131"/>
      <c r="EQ93" s="131"/>
      <c r="ER93" s="131"/>
      <c r="ES93" s="131"/>
      <c r="ET93" s="131"/>
      <c r="EU93" s="131"/>
      <c r="EV93" s="131"/>
      <c r="EW93" s="131"/>
      <c r="EX93" s="131"/>
      <c r="EY93" s="131"/>
      <c r="EZ93" s="131"/>
      <c r="FA93" s="131"/>
      <c r="FB93" s="131"/>
      <c r="FC93" s="131"/>
      <c r="FD93" s="131"/>
      <c r="FE93" s="131"/>
      <c r="FF93" s="131"/>
      <c r="FG93" s="131"/>
      <c r="FH93" s="131"/>
      <c r="FI93" s="131"/>
      <c r="FJ93" s="131"/>
      <c r="FK93" s="131"/>
      <c r="FL93" s="131"/>
      <c r="FM93" s="131"/>
      <c r="FN93" s="131"/>
      <c r="FO93" s="131"/>
      <c r="FP93" s="131"/>
      <c r="FQ93" s="131"/>
      <c r="FR93" s="131"/>
      <c r="FS93" s="131"/>
      <c r="FT93" s="131"/>
      <c r="FU93" s="131"/>
      <c r="FV93" s="131"/>
      <c r="FW93" s="131"/>
      <c r="FX93" s="131"/>
      <c r="FY93" s="131"/>
      <c r="FZ93" s="131"/>
      <c r="GA93" s="131"/>
      <c r="GB93" s="131"/>
      <c r="GC93" s="131"/>
      <c r="GD93" s="131"/>
      <c r="GE93" s="131"/>
      <c r="GF93" s="131"/>
      <c r="GG93" s="131"/>
    </row>
    <row r="94" spans="1:189" ht="18" customHeight="1" x14ac:dyDescent="0.2">
      <c r="A94" s="183"/>
      <c r="B94" s="142"/>
      <c r="D94" s="137"/>
    </row>
    <row r="95" spans="1:189" ht="18" customHeight="1" x14ac:dyDescent="0.2">
      <c r="A95" s="185" t="s">
        <v>135</v>
      </c>
      <c r="B95" s="116"/>
      <c r="C95" s="116"/>
      <c r="D95" s="116"/>
      <c r="E95" s="116"/>
      <c r="F95" s="186"/>
    </row>
    <row r="96" spans="1:189" ht="29.25" customHeight="1" x14ac:dyDescent="0.2">
      <c r="A96" s="179"/>
      <c r="B96" s="118"/>
      <c r="C96" s="118"/>
      <c r="D96" s="118"/>
      <c r="E96" s="118"/>
      <c r="F96" s="180"/>
    </row>
    <row r="97" spans="1:6" ht="18" customHeight="1" thickBot="1" x14ac:dyDescent="0.3">
      <c r="A97" s="120" t="s">
        <v>125</v>
      </c>
      <c r="B97" s="121" t="s">
        <v>131</v>
      </c>
      <c r="C97" s="166" t="s">
        <v>128</v>
      </c>
      <c r="D97" s="123" t="s">
        <v>62</v>
      </c>
      <c r="E97" s="123" t="s">
        <v>88</v>
      </c>
      <c r="F97" s="181" t="s">
        <v>89</v>
      </c>
    </row>
    <row r="98" spans="1:6" ht="18" customHeight="1" x14ac:dyDescent="0.2">
      <c r="A98" s="160" t="str">
        <f>IF(Partenaires!B3=0,"",Partenaires!B3)</f>
        <v>exemple 1</v>
      </c>
      <c r="B98" s="153"/>
      <c r="C98" s="129" t="s">
        <v>36</v>
      </c>
      <c r="D98" s="154">
        <v>198</v>
      </c>
      <c r="E98" s="129">
        <f>D98</f>
        <v>198</v>
      </c>
      <c r="F98" s="155">
        <f>SUMIFS($F$4:$F$93,$C$4:$C$93,C98,$B$4:$B$93,A98)</f>
        <v>86</v>
      </c>
    </row>
    <row r="99" spans="1:6" ht="18" customHeight="1" x14ac:dyDescent="0.2">
      <c r="A99" s="161"/>
      <c r="B99" s="152"/>
      <c r="C99" s="134" t="s">
        <v>85</v>
      </c>
      <c r="D99" s="71">
        <v>15</v>
      </c>
      <c r="E99" s="134">
        <f t="shared" ref="E99:E112" si="52">D99</f>
        <v>15</v>
      </c>
      <c r="F99" s="156">
        <f>SUMIFS($F$4:$F$93,$C$4:$C$93,C99,$B$4:$B$93,A98)</f>
        <v>14</v>
      </c>
    </row>
    <row r="100" spans="1:6" ht="18" x14ac:dyDescent="0.2">
      <c r="A100" s="161"/>
      <c r="B100" s="152"/>
      <c r="C100" s="134" t="s">
        <v>35</v>
      </c>
      <c r="D100" s="71">
        <v>98</v>
      </c>
      <c r="E100" s="134">
        <f t="shared" si="52"/>
        <v>98</v>
      </c>
      <c r="F100" s="156">
        <f>SUMIFS($F$4:$F$93,$C$4:$C$93,C100,$B$4:$B$93,A98)</f>
        <v>58</v>
      </c>
    </row>
    <row r="101" spans="1:6" ht="18" x14ac:dyDescent="0.2">
      <c r="A101" s="161"/>
      <c r="B101" s="152"/>
      <c r="C101" s="134" t="s">
        <v>86</v>
      </c>
      <c r="D101" s="71"/>
      <c r="E101" s="134">
        <f t="shared" si="52"/>
        <v>0</v>
      </c>
      <c r="F101" s="156">
        <f>SUM(F98:F100)</f>
        <v>158</v>
      </c>
    </row>
    <row r="102" spans="1:6" ht="18.75" thickBot="1" x14ac:dyDescent="0.25">
      <c r="A102" s="162"/>
      <c r="B102" s="157"/>
      <c r="C102" s="140" t="s">
        <v>87</v>
      </c>
      <c r="D102" s="158"/>
      <c r="E102" s="140">
        <f t="shared" si="52"/>
        <v>0</v>
      </c>
      <c r="F102" s="159">
        <f>SUMIFS($F$4:$F$93,$C$4:$C$93,C102,$B$4:$B$93,A98)</f>
        <v>0</v>
      </c>
    </row>
    <row r="103" spans="1:6" ht="18" x14ac:dyDescent="0.2">
      <c r="A103" s="160" t="str">
        <f>IF(Partenaires!B4=0,"",Partenaires!B4)</f>
        <v>exemple 2</v>
      </c>
      <c r="B103" s="153"/>
      <c r="C103" s="129" t="s">
        <v>36</v>
      </c>
      <c r="D103" s="154">
        <v>198</v>
      </c>
      <c r="E103" s="129">
        <f t="shared" si="52"/>
        <v>198</v>
      </c>
      <c r="F103" s="155">
        <f>SUMIFS($F$4:$F$93,$C$4:$C$93,C103,$B$4:$B$93,A103)</f>
        <v>0</v>
      </c>
    </row>
    <row r="104" spans="1:6" ht="18" x14ac:dyDescent="0.2">
      <c r="A104" s="161"/>
      <c r="B104" s="152"/>
      <c r="C104" s="134" t="s">
        <v>85</v>
      </c>
      <c r="D104" s="71">
        <v>15</v>
      </c>
      <c r="E104" s="134">
        <f t="shared" si="52"/>
        <v>15</v>
      </c>
      <c r="F104" s="156">
        <f>SUMIFS($F$4:$F$93,$C$4:$C$93,C104,$B$4:$B$93,A103)</f>
        <v>0</v>
      </c>
    </row>
    <row r="105" spans="1:6" ht="18" x14ac:dyDescent="0.2">
      <c r="A105" s="161"/>
      <c r="B105" s="152"/>
      <c r="C105" s="134" t="s">
        <v>35</v>
      </c>
      <c r="D105" s="71">
        <v>98</v>
      </c>
      <c r="E105" s="134">
        <f t="shared" si="52"/>
        <v>98</v>
      </c>
      <c r="F105" s="156">
        <f>SUMIFS($F$4:$F$93,$C$4:$C$93,C105,$B$4:$B$93,A103)</f>
        <v>0</v>
      </c>
    </row>
    <row r="106" spans="1:6" ht="18" x14ac:dyDescent="0.2">
      <c r="A106" s="161"/>
      <c r="B106" s="152"/>
      <c r="C106" s="134" t="s">
        <v>86</v>
      </c>
      <c r="D106" s="71"/>
      <c r="E106" s="134">
        <f t="shared" si="52"/>
        <v>0</v>
      </c>
      <c r="F106" s="156">
        <f>SUM(F103:F105)</f>
        <v>0</v>
      </c>
    </row>
    <row r="107" spans="1:6" ht="21" customHeight="1" thickBot="1" x14ac:dyDescent="0.25">
      <c r="A107" s="162"/>
      <c r="B107" s="157"/>
      <c r="C107" s="140" t="s">
        <v>87</v>
      </c>
      <c r="D107" s="158"/>
      <c r="E107" s="140">
        <f t="shared" si="52"/>
        <v>0</v>
      </c>
      <c r="F107" s="159">
        <f>SUMIFS($F$4:$F$93,$C$4:$C$93,C107,$B$4:$B$93,A103)</f>
        <v>0</v>
      </c>
    </row>
    <row r="108" spans="1:6" ht="18" x14ac:dyDescent="0.2">
      <c r="A108" s="160">
        <f>Partenaires!B5</f>
        <v>0</v>
      </c>
      <c r="B108" s="153"/>
      <c r="C108" s="129" t="s">
        <v>36</v>
      </c>
      <c r="D108" s="154">
        <v>198</v>
      </c>
      <c r="E108" s="129">
        <f t="shared" si="52"/>
        <v>198</v>
      </c>
      <c r="F108" s="155">
        <f>SUMIFS($F$4:$F$93,$C$4:$C$93,C108,$B$4:$B$93,A108)</f>
        <v>0</v>
      </c>
    </row>
    <row r="109" spans="1:6" ht="18" x14ac:dyDescent="0.2">
      <c r="A109" s="161"/>
      <c r="B109" s="152"/>
      <c r="C109" s="134" t="s">
        <v>85</v>
      </c>
      <c r="D109" s="71">
        <v>15</v>
      </c>
      <c r="E109" s="134">
        <f t="shared" si="52"/>
        <v>15</v>
      </c>
      <c r="F109" s="156">
        <f>SUMIFS($F$4:$F$93,$C$4:$C$93,C109,$B$4:$B$93,A108)</f>
        <v>0</v>
      </c>
    </row>
    <row r="110" spans="1:6" ht="18" x14ac:dyDescent="0.2">
      <c r="A110" s="161"/>
      <c r="B110" s="152"/>
      <c r="C110" s="134" t="s">
        <v>35</v>
      </c>
      <c r="D110" s="71">
        <v>98</v>
      </c>
      <c r="E110" s="134">
        <f t="shared" si="52"/>
        <v>98</v>
      </c>
      <c r="F110" s="156">
        <f>SUMIFS($F$4:$F$93,$C$4:$C$93,C110,$B$4:$B$93,A108)</f>
        <v>0</v>
      </c>
    </row>
    <row r="111" spans="1:6" ht="18" x14ac:dyDescent="0.2">
      <c r="A111" s="161"/>
      <c r="B111" s="152"/>
      <c r="C111" s="134" t="s">
        <v>86</v>
      </c>
      <c r="D111" s="71"/>
      <c r="E111" s="134">
        <f t="shared" si="52"/>
        <v>0</v>
      </c>
      <c r="F111" s="156">
        <f>SUM(F108:F110)</f>
        <v>0</v>
      </c>
    </row>
    <row r="112" spans="1:6" ht="18.75" thickBot="1" x14ac:dyDescent="0.25">
      <c r="A112" s="162"/>
      <c r="B112" s="157"/>
      <c r="C112" s="140" t="s">
        <v>87</v>
      </c>
      <c r="D112" s="158"/>
      <c r="E112" s="140">
        <f t="shared" si="52"/>
        <v>0</v>
      </c>
      <c r="F112" s="159">
        <f>SUMIFS($F$4:$F$93,$C$4:$C$93,C112,$B$4:$B$93,A108)</f>
        <v>0</v>
      </c>
    </row>
    <row r="113" spans="1:6" ht="18" x14ac:dyDescent="0.2">
      <c r="A113" s="160">
        <f>Partenaires!B6</f>
        <v>0</v>
      </c>
      <c r="B113" s="153"/>
      <c r="C113" s="129" t="s">
        <v>36</v>
      </c>
      <c r="D113" s="154">
        <v>198</v>
      </c>
      <c r="E113" s="129">
        <f>D113</f>
        <v>198</v>
      </c>
      <c r="F113" s="155">
        <f>SUMIFS($F$4:$F$93,$C$4:$C$93,C113,$B$4:$B$93,A113)</f>
        <v>0</v>
      </c>
    </row>
    <row r="114" spans="1:6" ht="18" x14ac:dyDescent="0.2">
      <c r="A114" s="161"/>
      <c r="B114" s="152"/>
      <c r="C114" s="134" t="s">
        <v>85</v>
      </c>
      <c r="D114" s="71">
        <v>15</v>
      </c>
      <c r="E114" s="134">
        <f t="shared" ref="E114:E117" si="53">D114</f>
        <v>15</v>
      </c>
      <c r="F114" s="156">
        <f>SUMIFS($F$4:$F$93,$C$4:$C$93,C114,$B$4:$B$93,A113)</f>
        <v>0</v>
      </c>
    </row>
    <row r="115" spans="1:6" ht="18" x14ac:dyDescent="0.2">
      <c r="A115" s="161"/>
      <c r="B115" s="152"/>
      <c r="C115" s="134" t="s">
        <v>35</v>
      </c>
      <c r="D115" s="71">
        <v>98</v>
      </c>
      <c r="E115" s="134">
        <f t="shared" si="53"/>
        <v>98</v>
      </c>
      <c r="F115" s="156">
        <f>SUMIFS($F$4:$F$93,$C$4:$C$93,C115,$B$4:$B$93,A113)</f>
        <v>0</v>
      </c>
    </row>
    <row r="116" spans="1:6" ht="18" x14ac:dyDescent="0.2">
      <c r="A116" s="161"/>
      <c r="B116" s="152"/>
      <c r="C116" s="134" t="s">
        <v>86</v>
      </c>
      <c r="D116" s="71"/>
      <c r="E116" s="134">
        <f t="shared" si="53"/>
        <v>0</v>
      </c>
      <c r="F116" s="156">
        <f>SUM(F113:F115)</f>
        <v>0</v>
      </c>
    </row>
    <row r="117" spans="1:6" ht="18.75" thickBot="1" x14ac:dyDescent="0.25">
      <c r="A117" s="162"/>
      <c r="B117" s="157"/>
      <c r="C117" s="140" t="s">
        <v>87</v>
      </c>
      <c r="D117" s="158"/>
      <c r="E117" s="140">
        <f t="shared" si="53"/>
        <v>0</v>
      </c>
      <c r="F117" s="159">
        <f>SUMIFS($F$4:$F$93,$C$4:$C$93,C117,$B$4:$B$93,A113)</f>
        <v>0</v>
      </c>
    </row>
    <row r="118" spans="1:6" ht="18" x14ac:dyDescent="0.2">
      <c r="A118" s="160">
        <f>Partenaires!B7</f>
        <v>0</v>
      </c>
      <c r="B118" s="153"/>
      <c r="C118" s="129" t="s">
        <v>36</v>
      </c>
      <c r="D118" s="154">
        <v>198</v>
      </c>
      <c r="E118" s="129">
        <f>D118</f>
        <v>198</v>
      </c>
      <c r="F118" s="155">
        <f>SUMIFS($F$4:$F$93,$C$4:$C$93,C118,$B$4:$B$93,A118)</f>
        <v>0</v>
      </c>
    </row>
    <row r="119" spans="1:6" ht="18" x14ac:dyDescent="0.2">
      <c r="A119" s="161"/>
      <c r="B119" s="152"/>
      <c r="C119" s="134" t="s">
        <v>85</v>
      </c>
      <c r="D119" s="71">
        <v>15</v>
      </c>
      <c r="E119" s="134">
        <f t="shared" ref="E119:E122" si="54">D119</f>
        <v>15</v>
      </c>
      <c r="F119" s="156">
        <f>SUMIFS($F$4:$F$93,$C$4:$C$93,C119,$B$4:$B$93,A118)</f>
        <v>0</v>
      </c>
    </row>
    <row r="120" spans="1:6" ht="18" x14ac:dyDescent="0.2">
      <c r="A120" s="161"/>
      <c r="B120" s="152"/>
      <c r="C120" s="134" t="s">
        <v>35</v>
      </c>
      <c r="D120" s="71">
        <v>98</v>
      </c>
      <c r="E120" s="134">
        <f t="shared" si="54"/>
        <v>98</v>
      </c>
      <c r="F120" s="156">
        <f>SUMIFS($F$4:$F$93,$C$4:$C$93,C120,$B$4:$B$93,A118)</f>
        <v>0</v>
      </c>
    </row>
    <row r="121" spans="1:6" ht="18" x14ac:dyDescent="0.2">
      <c r="A121" s="161"/>
      <c r="B121" s="152"/>
      <c r="C121" s="134" t="s">
        <v>86</v>
      </c>
      <c r="D121" s="71"/>
      <c r="E121" s="134">
        <f t="shared" si="54"/>
        <v>0</v>
      </c>
      <c r="F121" s="156">
        <f>SUM(F118:F120)</f>
        <v>0</v>
      </c>
    </row>
    <row r="122" spans="1:6" ht="18.75" thickBot="1" x14ac:dyDescent="0.25">
      <c r="A122" s="162"/>
      <c r="B122" s="157"/>
      <c r="C122" s="140" t="s">
        <v>87</v>
      </c>
      <c r="D122" s="158"/>
      <c r="E122" s="140">
        <f t="shared" si="54"/>
        <v>0</v>
      </c>
      <c r="F122" s="159">
        <f>SUMIFS($F$4:$F$93,$C$4:$C$93,C122,$B$4:$B$93,A118)</f>
        <v>0</v>
      </c>
    </row>
    <row r="123" spans="1:6" ht="18" x14ac:dyDescent="0.2">
      <c r="A123" s="160">
        <f>Partenaires!B8</f>
        <v>0</v>
      </c>
      <c r="B123" s="153"/>
      <c r="C123" s="129" t="s">
        <v>36</v>
      </c>
      <c r="D123" s="154">
        <v>198</v>
      </c>
      <c r="E123" s="129">
        <f>D123</f>
        <v>198</v>
      </c>
      <c r="F123" s="155">
        <f>SUMIFS($F$4:$F$93,$C$4:$C$93,C123,$B$4:$B$93,A123)</f>
        <v>0</v>
      </c>
    </row>
    <row r="124" spans="1:6" ht="18" x14ac:dyDescent="0.2">
      <c r="A124" s="161"/>
      <c r="B124" s="152"/>
      <c r="C124" s="134" t="s">
        <v>85</v>
      </c>
      <c r="D124" s="71">
        <v>15</v>
      </c>
      <c r="E124" s="134">
        <f t="shared" ref="E124:E127" si="55">D124</f>
        <v>15</v>
      </c>
      <c r="F124" s="156">
        <f>SUMIFS($F$4:$F$93,$C$4:$C$93,C124,$B$4:$B$93,A123)</f>
        <v>0</v>
      </c>
    </row>
    <row r="125" spans="1:6" ht="18" x14ac:dyDescent="0.2">
      <c r="A125" s="161"/>
      <c r="B125" s="152"/>
      <c r="C125" s="134" t="s">
        <v>35</v>
      </c>
      <c r="D125" s="71">
        <v>98</v>
      </c>
      <c r="E125" s="134">
        <f t="shared" si="55"/>
        <v>98</v>
      </c>
      <c r="F125" s="156">
        <f>SUMIFS($F$4:$F$93,$C$4:$C$93,C125,$B$4:$B$93,A123)</f>
        <v>0</v>
      </c>
    </row>
    <row r="126" spans="1:6" ht="18" x14ac:dyDescent="0.2">
      <c r="A126" s="161"/>
      <c r="B126" s="152"/>
      <c r="C126" s="134" t="s">
        <v>86</v>
      </c>
      <c r="D126" s="71"/>
      <c r="E126" s="134">
        <f t="shared" si="55"/>
        <v>0</v>
      </c>
      <c r="F126" s="156">
        <f>SUM(F123:F125)</f>
        <v>0</v>
      </c>
    </row>
    <row r="127" spans="1:6" ht="18.75" thickBot="1" x14ac:dyDescent="0.25">
      <c r="A127" s="162"/>
      <c r="B127" s="157"/>
      <c r="C127" s="140" t="s">
        <v>87</v>
      </c>
      <c r="D127" s="158"/>
      <c r="E127" s="140">
        <f t="shared" si="55"/>
        <v>0</v>
      </c>
      <c r="F127" s="159">
        <f>SUMIFS($F$4:$F$93,$C$4:$C$93,C127,$B$4:$B$93,A123)</f>
        <v>0</v>
      </c>
    </row>
    <row r="128" spans="1:6" ht="18" x14ac:dyDescent="0.2">
      <c r="A128" s="160">
        <f>Partenaires!B9</f>
        <v>0</v>
      </c>
      <c r="B128" s="153"/>
      <c r="C128" s="129" t="s">
        <v>36</v>
      </c>
      <c r="D128" s="154">
        <v>198</v>
      </c>
      <c r="E128" s="129">
        <f>D128</f>
        <v>198</v>
      </c>
      <c r="F128" s="155">
        <f>SUMIFS($F$4:$F$93,$C$4:$C$93,C128,$B$4:$B$93,A128)</f>
        <v>0</v>
      </c>
    </row>
    <row r="129" spans="1:6" ht="18" x14ac:dyDescent="0.2">
      <c r="A129" s="161"/>
      <c r="B129" s="152"/>
      <c r="C129" s="134" t="s">
        <v>85</v>
      </c>
      <c r="D129" s="71">
        <v>15</v>
      </c>
      <c r="E129" s="134">
        <f t="shared" ref="E129:E132" si="56">D129</f>
        <v>15</v>
      </c>
      <c r="F129" s="156">
        <f>SUMIFS($F$4:$F$93,$C$4:$C$93,C129,$B$4:$B$93,A128)</f>
        <v>0</v>
      </c>
    </row>
    <row r="130" spans="1:6" ht="18" x14ac:dyDescent="0.2">
      <c r="A130" s="161"/>
      <c r="B130" s="152"/>
      <c r="C130" s="134" t="s">
        <v>35</v>
      </c>
      <c r="D130" s="71">
        <v>98</v>
      </c>
      <c r="E130" s="134">
        <f t="shared" si="56"/>
        <v>98</v>
      </c>
      <c r="F130" s="156">
        <f>SUMIFS($F$4:$F$93,$C$4:$C$93,C130,$B$4:$B$93,A128)</f>
        <v>0</v>
      </c>
    </row>
    <row r="131" spans="1:6" ht="18" x14ac:dyDescent="0.2">
      <c r="A131" s="161"/>
      <c r="B131" s="152"/>
      <c r="C131" s="134" t="s">
        <v>86</v>
      </c>
      <c r="D131" s="71"/>
      <c r="E131" s="134">
        <f t="shared" si="56"/>
        <v>0</v>
      </c>
      <c r="F131" s="156">
        <f>SUM(F128:F130)</f>
        <v>0</v>
      </c>
    </row>
    <row r="132" spans="1:6" ht="18.75" thickBot="1" x14ac:dyDescent="0.25">
      <c r="A132" s="162"/>
      <c r="B132" s="157"/>
      <c r="C132" s="140" t="s">
        <v>87</v>
      </c>
      <c r="D132" s="158"/>
      <c r="E132" s="140">
        <f t="shared" si="56"/>
        <v>0</v>
      </c>
      <c r="F132" s="159">
        <f>SUMIFS($F$4:$F$93,$C$4:$C$93,C132,$B$4:$B$93,A128)</f>
        <v>0</v>
      </c>
    </row>
    <row r="133" spans="1:6" ht="18" x14ac:dyDescent="0.2">
      <c r="A133" s="160">
        <f>Partenaires!B10</f>
        <v>0</v>
      </c>
      <c r="B133" s="153"/>
      <c r="C133" s="129" t="s">
        <v>36</v>
      </c>
      <c r="D133" s="154">
        <v>198</v>
      </c>
      <c r="E133" s="129">
        <f>D133</f>
        <v>198</v>
      </c>
      <c r="F133" s="155">
        <f>SUMIFS($F$4:$F$93,$C$4:$C$93,C133,$B$4:$B$93,A133)</f>
        <v>0</v>
      </c>
    </row>
    <row r="134" spans="1:6" ht="18" x14ac:dyDescent="0.2">
      <c r="A134" s="161"/>
      <c r="B134" s="152"/>
      <c r="C134" s="134" t="s">
        <v>85</v>
      </c>
      <c r="D134" s="71">
        <v>15</v>
      </c>
      <c r="E134" s="134">
        <f t="shared" ref="E134:E136" si="57">D134</f>
        <v>15</v>
      </c>
      <c r="F134" s="156">
        <f>SUMIFS($F$4:$F$93,$C$4:$C$93,C134,$B$4:$B$93,A133)</f>
        <v>0</v>
      </c>
    </row>
    <row r="135" spans="1:6" ht="18" x14ac:dyDescent="0.2">
      <c r="A135" s="161"/>
      <c r="B135" s="152"/>
      <c r="C135" s="134" t="s">
        <v>35</v>
      </c>
      <c r="D135" s="71">
        <v>98</v>
      </c>
      <c r="E135" s="134">
        <f t="shared" si="57"/>
        <v>98</v>
      </c>
      <c r="F135" s="156">
        <f>SUMIFS($F$4:$F$93,$C$4:$C$93,C135,$B$4:$B$93,A133)</f>
        <v>0</v>
      </c>
    </row>
    <row r="136" spans="1:6" ht="18" x14ac:dyDescent="0.2">
      <c r="A136" s="161"/>
      <c r="B136" s="152"/>
      <c r="C136" s="134" t="s">
        <v>86</v>
      </c>
      <c r="D136" s="71"/>
      <c r="E136" s="134">
        <f t="shared" si="57"/>
        <v>0</v>
      </c>
      <c r="F136" s="156">
        <f>SUM(F133:F135)</f>
        <v>0</v>
      </c>
    </row>
    <row r="137" spans="1:6" ht="18.75" thickBot="1" x14ac:dyDescent="0.25">
      <c r="A137" s="162"/>
      <c r="B137" s="157"/>
      <c r="C137" s="140" t="s">
        <v>87</v>
      </c>
      <c r="D137" s="158"/>
      <c r="E137" s="140"/>
      <c r="F137" s="159">
        <f>SUMIFS($F$4:$F$93,$C$4:$C$93,C137,$B$4:$B$93,A133)</f>
        <v>0</v>
      </c>
    </row>
    <row r="138" spans="1:6" ht="18" x14ac:dyDescent="0.2">
      <c r="A138" s="160">
        <f>Partenaires!B11</f>
        <v>0</v>
      </c>
      <c r="B138" s="153"/>
      <c r="C138" s="129" t="s">
        <v>36</v>
      </c>
      <c r="D138" s="154">
        <v>198</v>
      </c>
      <c r="E138" s="129">
        <f>D138</f>
        <v>198</v>
      </c>
      <c r="F138" s="155">
        <f>SUMIFS($F$4:$F$93,$C$4:$C$93,C138,$B$4:$B$93,A138)</f>
        <v>0</v>
      </c>
    </row>
    <row r="139" spans="1:6" ht="18" x14ac:dyDescent="0.2">
      <c r="A139" s="161"/>
      <c r="B139" s="152"/>
      <c r="C139" s="134" t="s">
        <v>85</v>
      </c>
      <c r="D139" s="71">
        <v>15</v>
      </c>
      <c r="E139" s="134">
        <f t="shared" ref="E139:E147" si="58">D139</f>
        <v>15</v>
      </c>
      <c r="F139" s="156">
        <f>SUMIFS($F$4:$F$93,$C$4:$C$93,C139,$B$4:$B$93,A138)</f>
        <v>0</v>
      </c>
    </row>
    <row r="140" spans="1:6" ht="18" x14ac:dyDescent="0.2">
      <c r="A140" s="161"/>
      <c r="B140" s="152"/>
      <c r="C140" s="134" t="s">
        <v>35</v>
      </c>
      <c r="D140" s="71">
        <v>98</v>
      </c>
      <c r="E140" s="134">
        <f t="shared" si="58"/>
        <v>98</v>
      </c>
      <c r="F140" s="156">
        <f>SUMIFS($F$4:$F$93,$C$4:$C$93,C140,$B$4:$B$93,A138)</f>
        <v>0</v>
      </c>
    </row>
    <row r="141" spans="1:6" ht="18" x14ac:dyDescent="0.2">
      <c r="A141" s="161"/>
      <c r="B141" s="152"/>
      <c r="C141" s="134" t="s">
        <v>86</v>
      </c>
      <c r="D141" s="71"/>
      <c r="E141" s="134">
        <f t="shared" si="58"/>
        <v>0</v>
      </c>
      <c r="F141" s="156">
        <f>SUM(F138:F140)</f>
        <v>0</v>
      </c>
    </row>
    <row r="142" spans="1:6" ht="18.75" thickBot="1" x14ac:dyDescent="0.25">
      <c r="A142" s="162"/>
      <c r="B142" s="157"/>
      <c r="C142" s="140" t="s">
        <v>87</v>
      </c>
      <c r="D142" s="158"/>
      <c r="E142" s="140">
        <f t="shared" si="58"/>
        <v>0</v>
      </c>
      <c r="F142" s="159">
        <f>SUMIFS($F$4:$F$93,$C$4:$C$93,C142,$B$4:$B$93,A138)</f>
        <v>0</v>
      </c>
    </row>
    <row r="143" spans="1:6" ht="18" x14ac:dyDescent="0.2">
      <c r="A143" s="160">
        <f>Partenaires!B12</f>
        <v>0</v>
      </c>
      <c r="B143" s="153"/>
      <c r="C143" s="129" t="s">
        <v>36</v>
      </c>
      <c r="D143" s="154">
        <v>198</v>
      </c>
      <c r="E143" s="129">
        <f t="shared" si="58"/>
        <v>198</v>
      </c>
      <c r="F143" s="155">
        <f>SUMIFS($F$4:$F$93,$C$4:$C$93,C143,$B$4:$B$93,A143)</f>
        <v>0</v>
      </c>
    </row>
    <row r="144" spans="1:6" ht="18" x14ac:dyDescent="0.2">
      <c r="A144" s="161"/>
      <c r="B144" s="152"/>
      <c r="C144" s="134" t="s">
        <v>85</v>
      </c>
      <c r="D144" s="71">
        <v>15</v>
      </c>
      <c r="E144" s="134">
        <f t="shared" si="58"/>
        <v>15</v>
      </c>
      <c r="F144" s="156">
        <f>SUMIFS($F$4:$F$93,$C$4:$C$93,C144,$B$4:$B$93,A143)</f>
        <v>0</v>
      </c>
    </row>
    <row r="145" spans="1:6" ht="18" x14ac:dyDescent="0.2">
      <c r="A145" s="161"/>
      <c r="B145" s="152"/>
      <c r="C145" s="134" t="s">
        <v>35</v>
      </c>
      <c r="D145" s="71">
        <v>98</v>
      </c>
      <c r="E145" s="134">
        <f t="shared" si="58"/>
        <v>98</v>
      </c>
      <c r="F145" s="156">
        <f>SUMIFS($F$4:$F$93,$C$4:$C$93,C145,$B$4:$B$93,A143)</f>
        <v>0</v>
      </c>
    </row>
    <row r="146" spans="1:6" ht="18" x14ac:dyDescent="0.2">
      <c r="A146" s="161"/>
      <c r="B146" s="152"/>
      <c r="C146" s="134" t="s">
        <v>86</v>
      </c>
      <c r="D146" s="71"/>
      <c r="E146" s="134">
        <f t="shared" si="58"/>
        <v>0</v>
      </c>
      <c r="F146" s="156">
        <f>SUM(F143:F145)</f>
        <v>0</v>
      </c>
    </row>
    <row r="147" spans="1:6" ht="18.75" thickBot="1" x14ac:dyDescent="0.25">
      <c r="A147" s="162"/>
      <c r="B147" s="157"/>
      <c r="C147" s="140" t="s">
        <v>87</v>
      </c>
      <c r="D147" s="158"/>
      <c r="E147" s="140">
        <f t="shared" si="58"/>
        <v>0</v>
      </c>
      <c r="F147" s="159">
        <f>SUMIFS($F$4:$F$93,$C$4:$C$93,C147,$B$4:$B$93,A143)</f>
        <v>0</v>
      </c>
    </row>
    <row r="148" spans="1:6" ht="18" x14ac:dyDescent="0.2">
      <c r="A148" s="160">
        <f>Partenaires!B13</f>
        <v>0</v>
      </c>
      <c r="B148" s="153"/>
      <c r="C148" s="129" t="s">
        <v>36</v>
      </c>
      <c r="D148" s="154">
        <v>198</v>
      </c>
      <c r="E148" s="129">
        <f>D148</f>
        <v>198</v>
      </c>
      <c r="F148" s="155">
        <f>SUMIFS($F$4:$F$93,$C$4:$C$93,C148,$B$4:$B$93,A148)</f>
        <v>0</v>
      </c>
    </row>
    <row r="149" spans="1:6" ht="18" x14ac:dyDescent="0.2">
      <c r="A149" s="161"/>
      <c r="B149" s="152"/>
      <c r="C149" s="134" t="s">
        <v>85</v>
      </c>
      <c r="D149" s="71">
        <v>15</v>
      </c>
      <c r="E149" s="134">
        <f t="shared" ref="E149:E152" si="59">D149</f>
        <v>15</v>
      </c>
      <c r="F149" s="156">
        <f>SUMIFS($F$4:$F$93,$C$4:$C$93,C149,$B$4:$B$93,A148)</f>
        <v>0</v>
      </c>
    </row>
    <row r="150" spans="1:6" ht="18" x14ac:dyDescent="0.2">
      <c r="A150" s="161"/>
      <c r="B150" s="152"/>
      <c r="C150" s="134" t="s">
        <v>35</v>
      </c>
      <c r="D150" s="71">
        <v>98</v>
      </c>
      <c r="E150" s="134">
        <f t="shared" si="59"/>
        <v>98</v>
      </c>
      <c r="F150" s="156">
        <f>SUMIFS($F$4:$F$93,$C$4:$C$93,C150,$B$4:$B$93,A148)</f>
        <v>0</v>
      </c>
    </row>
    <row r="151" spans="1:6" ht="18" x14ac:dyDescent="0.2">
      <c r="A151" s="161"/>
      <c r="B151" s="152"/>
      <c r="C151" s="134" t="s">
        <v>86</v>
      </c>
      <c r="D151" s="71"/>
      <c r="E151" s="134">
        <f t="shared" si="59"/>
        <v>0</v>
      </c>
      <c r="F151" s="156">
        <f>SUM(F148:F150)</f>
        <v>0</v>
      </c>
    </row>
    <row r="152" spans="1:6" ht="18.75" thickBot="1" x14ac:dyDescent="0.25">
      <c r="A152" s="162"/>
      <c r="B152" s="157"/>
      <c r="C152" s="140" t="s">
        <v>87</v>
      </c>
      <c r="D152" s="158"/>
      <c r="E152" s="140">
        <f t="shared" si="59"/>
        <v>0</v>
      </c>
      <c r="F152" s="159">
        <f>SUMIFS($F$4:$F$93,$C$4:$C$93,C152,$B$4:$B$93,A148)</f>
        <v>0</v>
      </c>
    </row>
    <row r="153" spans="1:6" ht="18" x14ac:dyDescent="0.2">
      <c r="A153" s="160">
        <f>Partenaires!B14</f>
        <v>0</v>
      </c>
      <c r="B153" s="153"/>
      <c r="C153" s="129" t="s">
        <v>36</v>
      </c>
      <c r="D153" s="154">
        <v>198</v>
      </c>
      <c r="E153" s="129">
        <f>D153</f>
        <v>198</v>
      </c>
      <c r="F153" s="155">
        <f>SUMIFS($F$4:$F$93,$C$4:$C$93,C153,$B$4:$B$93,A153)</f>
        <v>0</v>
      </c>
    </row>
    <row r="154" spans="1:6" ht="18" x14ac:dyDescent="0.2">
      <c r="A154" s="161"/>
      <c r="B154" s="152"/>
      <c r="C154" s="134" t="s">
        <v>85</v>
      </c>
      <c r="D154" s="71">
        <v>15</v>
      </c>
      <c r="E154" s="134">
        <f t="shared" ref="E154:E157" si="60">D154</f>
        <v>15</v>
      </c>
      <c r="F154" s="156">
        <f>SUMIFS($F$4:$F$93,$C$4:$C$93,C154,$B$4:$B$93,A153)</f>
        <v>0</v>
      </c>
    </row>
    <row r="155" spans="1:6" ht="18" x14ac:dyDescent="0.2">
      <c r="A155" s="161"/>
      <c r="B155" s="152"/>
      <c r="C155" s="134" t="s">
        <v>35</v>
      </c>
      <c r="D155" s="71">
        <v>98</v>
      </c>
      <c r="E155" s="134">
        <f t="shared" si="60"/>
        <v>98</v>
      </c>
      <c r="F155" s="156">
        <f>SUMIFS($F$4:$F$93,$C$4:$C$93,C155,$B$4:$B$93,A153)</f>
        <v>0</v>
      </c>
    </row>
    <row r="156" spans="1:6" ht="18" x14ac:dyDescent="0.2">
      <c r="A156" s="161"/>
      <c r="B156" s="152"/>
      <c r="C156" s="134" t="s">
        <v>86</v>
      </c>
      <c r="D156" s="71"/>
      <c r="E156" s="134">
        <f t="shared" si="60"/>
        <v>0</v>
      </c>
      <c r="F156" s="156">
        <f>SUM(F153:F155)</f>
        <v>0</v>
      </c>
    </row>
    <row r="157" spans="1:6" ht="18.75" thickBot="1" x14ac:dyDescent="0.25">
      <c r="A157" s="162"/>
      <c r="B157" s="157"/>
      <c r="C157" s="140" t="s">
        <v>87</v>
      </c>
      <c r="D157" s="158"/>
      <c r="E157" s="140">
        <f t="shared" si="60"/>
        <v>0</v>
      </c>
      <c r="F157" s="159">
        <f>SUMIFS($F$4:$F$93,$C$4:$C$93,C157,$B$4:$B$93,A153)</f>
        <v>0</v>
      </c>
    </row>
    <row r="158" spans="1:6" ht="18" x14ac:dyDescent="0.2">
      <c r="A158" s="160">
        <f>Partenaires!B15</f>
        <v>0</v>
      </c>
      <c r="B158" s="153"/>
      <c r="C158" s="129" t="s">
        <v>36</v>
      </c>
      <c r="D158" s="154">
        <v>198</v>
      </c>
      <c r="E158" s="129">
        <f>D158</f>
        <v>198</v>
      </c>
      <c r="F158" s="155">
        <f>SUMIFS($F$4:$F$93,$C$4:$C$93,C158,$B$4:$B$93,A158)</f>
        <v>0</v>
      </c>
    </row>
    <row r="159" spans="1:6" ht="18" x14ac:dyDescent="0.2">
      <c r="A159" s="161"/>
      <c r="B159" s="152"/>
      <c r="C159" s="134" t="s">
        <v>85</v>
      </c>
      <c r="D159" s="71">
        <v>15</v>
      </c>
      <c r="E159" s="134">
        <f t="shared" ref="E159:E166" si="61">D159</f>
        <v>15</v>
      </c>
      <c r="F159" s="156">
        <f>SUMIFS($F$4:$F$93,$C$4:$C$93,C159,$B$4:$B$93,A158)</f>
        <v>0</v>
      </c>
    </row>
    <row r="160" spans="1:6" ht="18" x14ac:dyDescent="0.2">
      <c r="A160" s="161"/>
      <c r="B160" s="152"/>
      <c r="C160" s="134" t="s">
        <v>35</v>
      </c>
      <c r="D160" s="71">
        <v>98</v>
      </c>
      <c r="E160" s="134">
        <f t="shared" si="61"/>
        <v>98</v>
      </c>
      <c r="F160" s="156">
        <f>SUMIFS($F$4:$F$93,$C$4:$C$93,C160,$B$4:$B$93,A158)</f>
        <v>0</v>
      </c>
    </row>
    <row r="161" spans="1:6" ht="18" x14ac:dyDescent="0.2">
      <c r="A161" s="161"/>
      <c r="B161" s="152"/>
      <c r="C161" s="134" t="s">
        <v>86</v>
      </c>
      <c r="D161" s="71"/>
      <c r="E161" s="134">
        <f t="shared" si="61"/>
        <v>0</v>
      </c>
      <c r="F161" s="156">
        <f>SUM(F158:F160)</f>
        <v>0</v>
      </c>
    </row>
    <row r="162" spans="1:6" ht="18.75" thickBot="1" x14ac:dyDescent="0.25">
      <c r="A162" s="162"/>
      <c r="B162" s="157"/>
      <c r="C162" s="140" t="s">
        <v>87</v>
      </c>
      <c r="D162" s="158"/>
      <c r="E162" s="140">
        <f t="shared" si="61"/>
        <v>0</v>
      </c>
      <c r="F162" s="159">
        <f>SUMIFS($F$4:$F$93,$C$4:$C$93,C162,$B$4:$B$93,A158)</f>
        <v>0</v>
      </c>
    </row>
    <row r="163" spans="1:6" ht="18" x14ac:dyDescent="0.2">
      <c r="A163" s="160">
        <f>Partenaires!B16</f>
        <v>0</v>
      </c>
      <c r="B163" s="153"/>
      <c r="C163" s="129" t="s">
        <v>36</v>
      </c>
      <c r="D163" s="154">
        <v>198</v>
      </c>
      <c r="E163" s="129">
        <f t="shared" si="61"/>
        <v>198</v>
      </c>
      <c r="F163" s="155">
        <f>SUMIFS($F$4:$F$93,$C$4:$C$93,C163,$B$4:$B$93,A163)</f>
        <v>0</v>
      </c>
    </row>
    <row r="164" spans="1:6" ht="18" x14ac:dyDescent="0.2">
      <c r="A164" s="161"/>
      <c r="B164" s="152"/>
      <c r="C164" s="134" t="s">
        <v>85</v>
      </c>
      <c r="D164" s="71">
        <v>15</v>
      </c>
      <c r="E164" s="134">
        <f t="shared" si="61"/>
        <v>15</v>
      </c>
      <c r="F164" s="156">
        <f>SUMIFS($F$4:$F$93,$C$4:$C$93,C164,$B$4:$B$93,A163)</f>
        <v>0</v>
      </c>
    </row>
    <row r="165" spans="1:6" ht="18" x14ac:dyDescent="0.2">
      <c r="A165" s="161"/>
      <c r="B165" s="152"/>
      <c r="C165" s="134" t="s">
        <v>35</v>
      </c>
      <c r="D165" s="71">
        <v>98</v>
      </c>
      <c r="E165" s="134">
        <f t="shared" si="61"/>
        <v>98</v>
      </c>
      <c r="F165" s="156">
        <f>SUMIFS($F$4:$F$93,$C$4:$C$93,C165,$B$4:$B$93,A163)</f>
        <v>0</v>
      </c>
    </row>
    <row r="166" spans="1:6" ht="18" x14ac:dyDescent="0.2">
      <c r="A166" s="161"/>
      <c r="B166" s="152"/>
      <c r="C166" s="134" t="s">
        <v>86</v>
      </c>
      <c r="D166" s="71"/>
      <c r="E166" s="134">
        <f t="shared" si="61"/>
        <v>0</v>
      </c>
      <c r="F166" s="156">
        <f>SUM(F163:F165)</f>
        <v>0</v>
      </c>
    </row>
    <row r="167" spans="1:6" ht="18.75" thickBot="1" x14ac:dyDescent="0.25">
      <c r="A167" s="162"/>
      <c r="B167" s="157"/>
      <c r="C167" s="140" t="s">
        <v>87</v>
      </c>
      <c r="D167" s="158"/>
      <c r="E167" s="140"/>
      <c r="F167" s="159">
        <f>SUMIFS($F$4:$F$93,$C$4:$C$93,C167,$B$4:$B$93,A163)</f>
        <v>0</v>
      </c>
    </row>
    <row r="168" spans="1:6" ht="18" x14ac:dyDescent="0.2">
      <c r="A168" s="160">
        <f>Partenaires!B17</f>
        <v>0</v>
      </c>
      <c r="B168" s="153"/>
      <c r="C168" s="129" t="s">
        <v>36</v>
      </c>
      <c r="D168" s="154"/>
      <c r="E168" s="129">
        <f>D168</f>
        <v>0</v>
      </c>
      <c r="F168" s="155">
        <f>SUMIFS($F$4:$F$93,$C$4:$C$93,C168,$B$4:$B$93,A168)</f>
        <v>0</v>
      </c>
    </row>
    <row r="169" spans="1:6" ht="18" x14ac:dyDescent="0.2">
      <c r="A169" s="161"/>
      <c r="B169" s="152"/>
      <c r="C169" s="134" t="s">
        <v>85</v>
      </c>
      <c r="D169" s="71">
        <v>198</v>
      </c>
      <c r="E169" s="134">
        <f t="shared" ref="E169:E187" si="62">D169</f>
        <v>198</v>
      </c>
      <c r="F169" s="156">
        <f>SUMIFS($F$4:$F$93,$C$4:$C$93,C169,$B$4:$B$93,A168)</f>
        <v>0</v>
      </c>
    </row>
    <row r="170" spans="1:6" ht="18" x14ac:dyDescent="0.2">
      <c r="A170" s="161"/>
      <c r="B170" s="152"/>
      <c r="C170" s="134" t="s">
        <v>35</v>
      </c>
      <c r="D170" s="71">
        <v>15</v>
      </c>
      <c r="E170" s="134">
        <f t="shared" si="62"/>
        <v>15</v>
      </c>
      <c r="F170" s="156">
        <f>SUMIFS($F$4:$F$93,$C$4:$C$93,C170,$B$4:$B$93,A168)</f>
        <v>0</v>
      </c>
    </row>
    <row r="171" spans="1:6" ht="18" x14ac:dyDescent="0.2">
      <c r="A171" s="161"/>
      <c r="B171" s="152"/>
      <c r="C171" s="134" t="s">
        <v>86</v>
      </c>
      <c r="D171" s="71">
        <v>98</v>
      </c>
      <c r="E171" s="134">
        <f t="shared" si="62"/>
        <v>98</v>
      </c>
      <c r="F171" s="156">
        <f>SUM(F168:F170)</f>
        <v>0</v>
      </c>
    </row>
    <row r="172" spans="1:6" ht="18.75" thickBot="1" x14ac:dyDescent="0.25">
      <c r="A172" s="162"/>
      <c r="B172" s="157"/>
      <c r="C172" s="140" t="s">
        <v>87</v>
      </c>
      <c r="D172" s="158"/>
      <c r="E172" s="140">
        <f t="shared" si="62"/>
        <v>0</v>
      </c>
      <c r="F172" s="159">
        <f>SUMIFS($F$4:$F$93,$C$4:$C$93,C172,$B$4:$B$93,A168)</f>
        <v>0</v>
      </c>
    </row>
    <row r="173" spans="1:6" ht="18" x14ac:dyDescent="0.2">
      <c r="A173" s="160">
        <f>Partenaires!B18</f>
        <v>0</v>
      </c>
      <c r="B173" s="153"/>
      <c r="C173" s="129" t="s">
        <v>36</v>
      </c>
      <c r="D173" s="154"/>
      <c r="E173" s="129">
        <f t="shared" si="62"/>
        <v>0</v>
      </c>
      <c r="F173" s="155">
        <f>SUMIFS($F$4:$F$93,$C$4:$C$93,C173,$B$4:$B$93,A173)</f>
        <v>0</v>
      </c>
    </row>
    <row r="174" spans="1:6" ht="18" x14ac:dyDescent="0.2">
      <c r="A174" s="161"/>
      <c r="B174" s="152"/>
      <c r="C174" s="134" t="s">
        <v>85</v>
      </c>
      <c r="D174" s="71">
        <v>198</v>
      </c>
      <c r="E174" s="134">
        <f t="shared" si="62"/>
        <v>198</v>
      </c>
      <c r="F174" s="156">
        <f>SUMIFS($F$4:$F$93,$C$4:$C$93,C174,$B$4:$B$93,A173)</f>
        <v>0</v>
      </c>
    </row>
    <row r="175" spans="1:6" ht="18" x14ac:dyDescent="0.2">
      <c r="A175" s="161"/>
      <c r="B175" s="152"/>
      <c r="C175" s="134" t="s">
        <v>35</v>
      </c>
      <c r="D175" s="71">
        <v>15</v>
      </c>
      <c r="E175" s="134">
        <f t="shared" si="62"/>
        <v>15</v>
      </c>
      <c r="F175" s="156">
        <f>SUMIFS($F$4:$F$93,$C$4:$C$93,C175,$B$4:$B$93,A173)</f>
        <v>0</v>
      </c>
    </row>
    <row r="176" spans="1:6" ht="18" x14ac:dyDescent="0.2">
      <c r="A176" s="161"/>
      <c r="B176" s="152"/>
      <c r="C176" s="134" t="s">
        <v>86</v>
      </c>
      <c r="D176" s="71">
        <v>98</v>
      </c>
      <c r="E176" s="134">
        <f t="shared" si="62"/>
        <v>98</v>
      </c>
      <c r="F176" s="156">
        <f>SUM(F173:F175)</f>
        <v>0</v>
      </c>
    </row>
    <row r="177" spans="1:6" ht="18.75" thickBot="1" x14ac:dyDescent="0.25">
      <c r="A177" s="162"/>
      <c r="B177" s="157"/>
      <c r="C177" s="140" t="s">
        <v>87</v>
      </c>
      <c r="D177" s="158"/>
      <c r="E177" s="140">
        <f t="shared" si="62"/>
        <v>0</v>
      </c>
      <c r="F177" s="159">
        <f>SUMIFS($F$4:$F$93,$C$4:$C$93,C177,$B$4:$B$93,A173)</f>
        <v>0</v>
      </c>
    </row>
    <row r="178" spans="1:6" ht="18" x14ac:dyDescent="0.2">
      <c r="A178" s="160">
        <f>Partenaires!B19</f>
        <v>0</v>
      </c>
      <c r="B178" s="153"/>
      <c r="C178" s="129" t="s">
        <v>36</v>
      </c>
      <c r="D178" s="154">
        <v>198</v>
      </c>
      <c r="E178" s="129">
        <f t="shared" si="62"/>
        <v>198</v>
      </c>
      <c r="F178" s="155">
        <f>SUMIFS($F$4:$F$93,$C$4:$C$93,C178,$B$4:$B$93,A178)</f>
        <v>0</v>
      </c>
    </row>
    <row r="179" spans="1:6" ht="18" x14ac:dyDescent="0.2">
      <c r="A179" s="161"/>
      <c r="B179" s="152"/>
      <c r="C179" s="134" t="s">
        <v>85</v>
      </c>
      <c r="D179" s="71">
        <v>15</v>
      </c>
      <c r="E179" s="134">
        <f t="shared" si="62"/>
        <v>15</v>
      </c>
      <c r="F179" s="156">
        <f>SUMIFS($F$4:$F$93,$C$4:$C$93,C179,$B$4:$B$93,A178)</f>
        <v>0</v>
      </c>
    </row>
    <row r="180" spans="1:6" ht="18" x14ac:dyDescent="0.2">
      <c r="A180" s="161"/>
      <c r="B180" s="152"/>
      <c r="C180" s="134" t="s">
        <v>35</v>
      </c>
      <c r="D180" s="71">
        <v>98</v>
      </c>
      <c r="E180" s="134">
        <f t="shared" si="62"/>
        <v>98</v>
      </c>
      <c r="F180" s="156">
        <f>SUMIFS($F$4:$F$93,$C$4:$C$93,C180,$B$4:$B$93,A178)</f>
        <v>0</v>
      </c>
    </row>
    <row r="181" spans="1:6" ht="18" x14ac:dyDescent="0.2">
      <c r="A181" s="161"/>
      <c r="B181" s="152"/>
      <c r="C181" s="134" t="s">
        <v>86</v>
      </c>
      <c r="D181" s="71"/>
      <c r="E181" s="134">
        <f t="shared" si="62"/>
        <v>0</v>
      </c>
      <c r="F181" s="156">
        <f>SUM(F178:F180)</f>
        <v>0</v>
      </c>
    </row>
    <row r="182" spans="1:6" ht="18.75" thickBot="1" x14ac:dyDescent="0.25">
      <c r="A182" s="162"/>
      <c r="B182" s="157"/>
      <c r="C182" s="140" t="s">
        <v>87</v>
      </c>
      <c r="D182" s="158"/>
      <c r="E182" s="140">
        <f t="shared" si="62"/>
        <v>0</v>
      </c>
      <c r="F182" s="159">
        <f>SUMIFS($F$4:$F$93,$C$4:$C$93,C182,$B$4:$B$93,A178)</f>
        <v>0</v>
      </c>
    </row>
    <row r="183" spans="1:6" ht="18" x14ac:dyDescent="0.2">
      <c r="A183" s="160">
        <f>Partenaires!B20</f>
        <v>0</v>
      </c>
      <c r="B183" s="153"/>
      <c r="C183" s="129" t="s">
        <v>36</v>
      </c>
      <c r="D183" s="154">
        <v>198</v>
      </c>
      <c r="E183" s="129">
        <f t="shared" si="62"/>
        <v>198</v>
      </c>
      <c r="F183" s="155">
        <f>SUMIFS($F$4:$F$93,$C$4:$C$93,C183,$B$4:$B$93,A183)</f>
        <v>0</v>
      </c>
    </row>
    <row r="184" spans="1:6" ht="18" x14ac:dyDescent="0.2">
      <c r="A184" s="161"/>
      <c r="B184" s="152"/>
      <c r="C184" s="134" t="s">
        <v>85</v>
      </c>
      <c r="D184" s="71">
        <v>15</v>
      </c>
      <c r="E184" s="134">
        <f t="shared" si="62"/>
        <v>15</v>
      </c>
      <c r="F184" s="156">
        <f>SUMIFS($F$4:$F$93,$C$4:$C$93,C184,$B$4:$B$93,A183)</f>
        <v>0</v>
      </c>
    </row>
    <row r="185" spans="1:6" ht="18" x14ac:dyDescent="0.2">
      <c r="A185" s="161"/>
      <c r="B185" s="152"/>
      <c r="C185" s="134" t="s">
        <v>35</v>
      </c>
      <c r="D185" s="71">
        <v>98</v>
      </c>
      <c r="E185" s="134">
        <f t="shared" si="62"/>
        <v>98</v>
      </c>
      <c r="F185" s="156">
        <f>SUMIFS($F$4:$F$93,$C$4:$C$93,C185,$B$4:$B$93,A183)</f>
        <v>0</v>
      </c>
    </row>
    <row r="186" spans="1:6" ht="18" x14ac:dyDescent="0.2">
      <c r="A186" s="161"/>
      <c r="B186" s="152"/>
      <c r="C186" s="134" t="s">
        <v>86</v>
      </c>
      <c r="D186" s="71"/>
      <c r="E186" s="134">
        <f t="shared" si="62"/>
        <v>0</v>
      </c>
      <c r="F186" s="156">
        <f>SUM(F183:F185)</f>
        <v>0</v>
      </c>
    </row>
    <row r="187" spans="1:6" ht="18.75" thickBot="1" x14ac:dyDescent="0.25">
      <c r="A187" s="162"/>
      <c r="B187" s="157"/>
      <c r="C187" s="140" t="s">
        <v>87</v>
      </c>
      <c r="D187" s="158"/>
      <c r="E187" s="140">
        <f t="shared" si="62"/>
        <v>0</v>
      </c>
      <c r="F187" s="159">
        <f>SUMIFS($F$4:$F$93,$C$4:$C$93,C187,$B$4:$B$93,A183)</f>
        <v>0</v>
      </c>
    </row>
    <row r="188" spans="1:6" ht="18" x14ac:dyDescent="0.2">
      <c r="A188" s="187"/>
      <c r="B188" s="133"/>
      <c r="D188" s="137"/>
    </row>
    <row r="189" spans="1:6" ht="18.75" thickBot="1" x14ac:dyDescent="0.25">
      <c r="A189" s="187"/>
      <c r="B189" s="133"/>
      <c r="D189" s="137"/>
    </row>
    <row r="190" spans="1:6" ht="15.75" customHeight="1" x14ac:dyDescent="0.25">
      <c r="A190" s="163" t="s">
        <v>90</v>
      </c>
      <c r="B190" s="164"/>
      <c r="C190" s="164"/>
      <c r="D190" s="164"/>
      <c r="E190" s="164"/>
      <c r="F190" s="165"/>
    </row>
    <row r="191" spans="1:6" ht="18" x14ac:dyDescent="0.2">
      <c r="A191" s="146" t="s">
        <v>127</v>
      </c>
      <c r="B191" s="133"/>
      <c r="C191" s="131" t="s">
        <v>36</v>
      </c>
      <c r="D191" s="137">
        <f>SUMIF($C$98:$C$187,C191,$D$98:$D$187)</f>
        <v>3168</v>
      </c>
      <c r="E191" s="137">
        <f t="shared" ref="E191" si="63">SUMIF($C$98:$C$187,D191,$D$98:$D$187)</f>
        <v>0</v>
      </c>
      <c r="F191" s="147">
        <f>SUMIF($C$98:$C$187,C191,$F$98:$F$187)</f>
        <v>86</v>
      </c>
    </row>
    <row r="192" spans="1:6" ht="18" x14ac:dyDescent="0.2">
      <c r="A192" s="146"/>
      <c r="B192" s="133"/>
      <c r="C192" s="131" t="s">
        <v>85</v>
      </c>
      <c r="D192" s="137">
        <f t="shared" ref="D192:D195" si="64">SUMIF($C$98:$C$187,C192,$D$98:$D$187)</f>
        <v>636</v>
      </c>
      <c r="E192" s="131">
        <f t="shared" ref="E192:E195" si="65">D192</f>
        <v>636</v>
      </c>
      <c r="F192" s="147">
        <f t="shared" ref="F192:F194" si="66">SUMIF($C$98:$C$187,C192,$F$98:$F$187)</f>
        <v>14</v>
      </c>
    </row>
    <row r="193" spans="1:6" ht="18" x14ac:dyDescent="0.2">
      <c r="A193" s="146"/>
      <c r="B193" s="133"/>
      <c r="C193" s="131" t="s">
        <v>35</v>
      </c>
      <c r="D193" s="137">
        <f t="shared" si="64"/>
        <v>1598</v>
      </c>
      <c r="E193" s="131">
        <f t="shared" si="65"/>
        <v>1598</v>
      </c>
      <c r="F193" s="147">
        <f t="shared" si="66"/>
        <v>58</v>
      </c>
    </row>
    <row r="194" spans="1:6" ht="18" x14ac:dyDescent="0.2">
      <c r="A194" s="146"/>
      <c r="B194" s="133"/>
      <c r="C194" s="131" t="s">
        <v>86</v>
      </c>
      <c r="D194" s="137">
        <f t="shared" si="64"/>
        <v>196</v>
      </c>
      <c r="E194" s="131">
        <f t="shared" si="65"/>
        <v>196</v>
      </c>
      <c r="F194" s="147">
        <f t="shared" si="66"/>
        <v>158</v>
      </c>
    </row>
    <row r="195" spans="1:6" ht="18.75" thickBot="1" x14ac:dyDescent="0.25">
      <c r="A195" s="148"/>
      <c r="B195" s="139"/>
      <c r="C195" s="149" t="s">
        <v>87</v>
      </c>
      <c r="D195" s="150">
        <f t="shared" si="64"/>
        <v>0</v>
      </c>
      <c r="E195" s="149">
        <f t="shared" si="65"/>
        <v>0</v>
      </c>
      <c r="F195" s="151">
        <f>SUMIF($C$98:$C$187,C195,$F$98:$F$187)</f>
        <v>0</v>
      </c>
    </row>
  </sheetData>
  <sheetProtection password="DDEF" sheet="1" objects="1" scenarios="1"/>
  <mergeCells count="41">
    <mergeCell ref="A191:A195"/>
    <mergeCell ref="A190:F190"/>
    <mergeCell ref="A54:A58"/>
    <mergeCell ref="A69:A73"/>
    <mergeCell ref="A1:F2"/>
    <mergeCell ref="G2:AJ2"/>
    <mergeCell ref="A34:A38"/>
    <mergeCell ref="A39:A43"/>
    <mergeCell ref="A59:A63"/>
    <mergeCell ref="A44:A48"/>
    <mergeCell ref="A49:A53"/>
    <mergeCell ref="A24:A28"/>
    <mergeCell ref="A29:A33"/>
    <mergeCell ref="A19:A23"/>
    <mergeCell ref="A4:A8"/>
    <mergeCell ref="A9:A13"/>
    <mergeCell ref="A14:A18"/>
    <mergeCell ref="A64:A68"/>
    <mergeCell ref="A74:A78"/>
    <mergeCell ref="A79:A83"/>
    <mergeCell ref="A84:A88"/>
    <mergeCell ref="A89:A93"/>
    <mergeCell ref="A95:F96"/>
    <mergeCell ref="A98:A102"/>
    <mergeCell ref="A103:A107"/>
    <mergeCell ref="A108:A112"/>
    <mergeCell ref="A113:A117"/>
    <mergeCell ref="A118:A122"/>
    <mergeCell ref="A123:A127"/>
    <mergeCell ref="A128:A132"/>
    <mergeCell ref="A133:A137"/>
    <mergeCell ref="A138:A142"/>
    <mergeCell ref="A168:A172"/>
    <mergeCell ref="A173:A177"/>
    <mergeCell ref="A178:A182"/>
    <mergeCell ref="A183:A187"/>
    <mergeCell ref="A143:A147"/>
    <mergeCell ref="A148:A152"/>
    <mergeCell ref="A153:A157"/>
    <mergeCell ref="A158:A162"/>
    <mergeCell ref="A163:A167"/>
  </mergeCells>
  <conditionalFormatting sqref="F8">
    <cfRule type="cellIs" dxfId="40" priority="19" operator="notEqual">
      <formula>$F$7</formula>
    </cfRule>
  </conditionalFormatting>
  <conditionalFormatting sqref="F13">
    <cfRule type="cellIs" dxfId="39" priority="18" operator="notEqual">
      <formula>$F$7</formula>
    </cfRule>
  </conditionalFormatting>
  <conditionalFormatting sqref="F18">
    <cfRule type="cellIs" dxfId="38" priority="17" operator="notEqual">
      <formula>$F$7</formula>
    </cfRule>
  </conditionalFormatting>
  <conditionalFormatting sqref="F23">
    <cfRule type="cellIs" dxfId="37" priority="16" operator="notEqual">
      <formula>$F$7</formula>
    </cfRule>
  </conditionalFormatting>
  <conditionalFormatting sqref="F28">
    <cfRule type="cellIs" dxfId="36" priority="15" operator="notEqual">
      <formula>$F$7</formula>
    </cfRule>
  </conditionalFormatting>
  <conditionalFormatting sqref="F33">
    <cfRule type="cellIs" dxfId="35" priority="14" operator="notEqual">
      <formula>$F$7</formula>
    </cfRule>
  </conditionalFormatting>
  <conditionalFormatting sqref="F38">
    <cfRule type="cellIs" dxfId="34" priority="13" operator="notEqual">
      <formula>$F$7</formula>
    </cfRule>
  </conditionalFormatting>
  <conditionalFormatting sqref="F43">
    <cfRule type="cellIs" dxfId="33" priority="12" operator="notEqual">
      <formula>$F$7</formula>
    </cfRule>
  </conditionalFormatting>
  <conditionalFormatting sqref="F48">
    <cfRule type="cellIs" dxfId="32" priority="11" operator="notEqual">
      <formula>$F$7</formula>
    </cfRule>
  </conditionalFormatting>
  <conditionalFormatting sqref="F53">
    <cfRule type="cellIs" dxfId="31" priority="10" operator="notEqual">
      <formula>$F$7</formula>
    </cfRule>
  </conditionalFormatting>
  <conditionalFormatting sqref="F58">
    <cfRule type="cellIs" dxfId="30" priority="9" operator="notEqual">
      <formula>$F$7</formula>
    </cfRule>
  </conditionalFormatting>
  <conditionalFormatting sqref="F63">
    <cfRule type="cellIs" dxfId="29" priority="8" operator="notEqual">
      <formula>$F$7</formula>
    </cfRule>
  </conditionalFormatting>
  <conditionalFormatting sqref="F68">
    <cfRule type="cellIs" dxfId="28" priority="7" operator="notEqual">
      <formula>$F$7</formula>
    </cfRule>
  </conditionalFormatting>
  <conditionalFormatting sqref="F73">
    <cfRule type="cellIs" dxfId="27" priority="6" operator="notEqual">
      <formula>$F$7</formula>
    </cfRule>
  </conditionalFormatting>
  <conditionalFormatting sqref="F78">
    <cfRule type="cellIs" dxfId="25" priority="4" operator="notEqual">
      <formula>$F$7</formula>
    </cfRule>
  </conditionalFormatting>
  <conditionalFormatting sqref="F83">
    <cfRule type="cellIs" dxfId="24" priority="3" operator="notEqual">
      <formula>$F$7</formula>
    </cfRule>
  </conditionalFormatting>
  <conditionalFormatting sqref="F88">
    <cfRule type="cellIs" dxfId="23" priority="2" operator="notEqual">
      <formula>$F$7</formula>
    </cfRule>
  </conditionalFormatting>
  <conditionalFormatting sqref="F93">
    <cfRule type="cellIs" dxfId="22" priority="1" operator="notEqual">
      <formula>$F$7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L24"/>
  <sheetViews>
    <sheetView workbookViewId="0">
      <selection activeCell="D15" sqref="D15"/>
    </sheetView>
  </sheetViews>
  <sheetFormatPr baseColWidth="10" defaultRowHeight="14.25" x14ac:dyDescent="0.2"/>
  <cols>
    <col min="1" max="1" width="33" style="1" customWidth="1"/>
    <col min="2" max="2" width="13.140625" style="1" customWidth="1"/>
    <col min="3" max="3" width="12.28515625" style="1" customWidth="1"/>
    <col min="4" max="4" width="13.85546875" style="1" customWidth="1"/>
    <col min="5" max="5" width="13.5703125" style="1" customWidth="1"/>
    <col min="6" max="7" width="13.7109375" style="1" customWidth="1"/>
    <col min="8" max="9" width="15.28515625" style="1" customWidth="1"/>
    <col min="10" max="11" width="11.42578125" style="1"/>
    <col min="12" max="12" width="13.42578125" style="3" bestFit="1" customWidth="1"/>
    <col min="13" max="16384" width="11.42578125" style="1"/>
  </cols>
  <sheetData>
    <row r="1" spans="1:12" ht="14.25" customHeight="1" x14ac:dyDescent="0.2">
      <c r="A1" s="353" t="s">
        <v>5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5"/>
    </row>
    <row r="2" spans="1:12" ht="14.25" customHeight="1" thickBot="1" x14ac:dyDescent="0.25">
      <c r="A2" s="356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8"/>
    </row>
    <row r="3" spans="1:12" s="2" customFormat="1" ht="75.75" thickBot="1" x14ac:dyDescent="0.3">
      <c r="A3" s="361" t="s">
        <v>4</v>
      </c>
      <c r="B3" s="359" t="s">
        <v>6</v>
      </c>
      <c r="C3" s="359" t="s">
        <v>16</v>
      </c>
      <c r="D3" s="359" t="s">
        <v>7</v>
      </c>
      <c r="E3" s="359" t="s">
        <v>8</v>
      </c>
      <c r="F3" s="359" t="s">
        <v>9</v>
      </c>
      <c r="G3" s="359" t="s">
        <v>10</v>
      </c>
      <c r="H3" s="359" t="s">
        <v>11</v>
      </c>
      <c r="I3" s="359" t="s">
        <v>12</v>
      </c>
      <c r="J3" s="359" t="s">
        <v>13</v>
      </c>
      <c r="K3" s="359" t="s">
        <v>15</v>
      </c>
      <c r="L3" s="360" t="s">
        <v>14</v>
      </c>
    </row>
    <row r="4" spans="1:12" x14ac:dyDescent="0.2">
      <c r="A4" s="362" t="str">
        <f>Animateurs!A3</f>
        <v>Mr. Bean</v>
      </c>
      <c r="B4" s="342">
        <f>IF($A4&lt;&gt;0,Animateurs!G3,0)</f>
        <v>41640</v>
      </c>
      <c r="C4" s="342">
        <f>IF($A4&lt;&gt;0,B4+7,0)</f>
        <v>41647</v>
      </c>
      <c r="D4" s="343"/>
      <c r="E4" s="342">
        <f>IF($A4&lt;&gt;0,B4+31,0)</f>
        <v>41671</v>
      </c>
      <c r="F4" s="344">
        <f>IF($A4&lt;&gt;0,B4+((('Suivi Contrats'!D4/'Suivi Contrats'!E4)/2)*7),0)</f>
        <v>41674</v>
      </c>
      <c r="G4" s="344">
        <f>F4</f>
        <v>41674</v>
      </c>
      <c r="H4" s="344">
        <f>IF($A4&lt;&gt;0,'Suivi Contrats'!J4-14,0)</f>
        <v>41690</v>
      </c>
      <c r="I4" s="344">
        <f>H4</f>
        <v>41690</v>
      </c>
      <c r="J4" s="344">
        <f>'Suivi Contrats'!J4</f>
        <v>41704</v>
      </c>
      <c r="K4" s="344">
        <f>'Suivi Contrats'!J4:J22</f>
        <v>41704</v>
      </c>
      <c r="L4" s="345"/>
    </row>
    <row r="5" spans="1:12" x14ac:dyDescent="0.2">
      <c r="A5" s="363" t="str">
        <f>Animateurs!A4</f>
        <v>Miss. Bean</v>
      </c>
      <c r="B5" s="339">
        <f>IF($A5&lt;&gt;0,Animateurs!G4,0)</f>
        <v>41641</v>
      </c>
      <c r="C5" s="339">
        <f t="shared" ref="C5:C24" si="0">IF($A5&lt;&gt;0,B5+7,0)</f>
        <v>41648</v>
      </c>
      <c r="D5" s="341"/>
      <c r="E5" s="339">
        <f t="shared" ref="E5:E24" si="1">IF($A5&lt;&gt;0,B5+31,0)</f>
        <v>41672</v>
      </c>
      <c r="F5" s="340">
        <f>IF($A5&lt;&gt;0,B5+((('Suivi Contrats'!D5/'Suivi Contrats'!E5)/2)*7),0)</f>
        <v>41735.199999999997</v>
      </c>
      <c r="G5" s="340">
        <f t="shared" ref="G5:G24" si="2">F5</f>
        <v>41735.199999999997</v>
      </c>
      <c r="H5" s="340">
        <f>IF($A5&lt;&gt;0,'Suivi Contrats'!J5-14,0)</f>
        <v>41775.4</v>
      </c>
      <c r="I5" s="340">
        <f t="shared" ref="I5:I24" si="3">H5</f>
        <v>41775.4</v>
      </c>
      <c r="J5" s="340">
        <f>'Suivi Contrats'!J5</f>
        <v>41789.4</v>
      </c>
      <c r="K5" s="340">
        <f>'Suivi Contrats'!J5:J23</f>
        <v>41789.4</v>
      </c>
      <c r="L5" s="346"/>
    </row>
    <row r="6" spans="1:12" x14ac:dyDescent="0.2">
      <c r="A6" s="363">
        <f>Animateurs!A5</f>
        <v>0</v>
      </c>
      <c r="B6" s="339">
        <f>IF($A6&lt;&gt;0,Animateurs!G5,0)</f>
        <v>0</v>
      </c>
      <c r="C6" s="339">
        <f t="shared" si="0"/>
        <v>0</v>
      </c>
      <c r="D6" s="341"/>
      <c r="E6" s="339">
        <f t="shared" si="1"/>
        <v>0</v>
      </c>
      <c r="F6" s="340">
        <f>IF($A6&lt;&gt;0,B6+((('Suivi Contrats'!D6/'Suivi Contrats'!E6)/2)*7),0)</f>
        <v>0</v>
      </c>
      <c r="G6" s="340">
        <f t="shared" si="2"/>
        <v>0</v>
      </c>
      <c r="H6" s="340">
        <f>IF($A6&lt;&gt;0,'Suivi Contrats'!J6-14,0)</f>
        <v>0</v>
      </c>
      <c r="I6" s="340">
        <f t="shared" si="3"/>
        <v>0</v>
      </c>
      <c r="J6" s="340">
        <f>'Suivi Contrats'!J6</f>
        <v>0</v>
      </c>
      <c r="K6" s="340">
        <f>'Suivi Contrats'!J6:J24</f>
        <v>0</v>
      </c>
      <c r="L6" s="346"/>
    </row>
    <row r="7" spans="1:12" x14ac:dyDescent="0.2">
      <c r="A7" s="363">
        <f>Animateurs!A6</f>
        <v>0</v>
      </c>
      <c r="B7" s="339">
        <f>IF($A7&lt;&gt;0,Animateurs!G6,0)</f>
        <v>0</v>
      </c>
      <c r="C7" s="339">
        <f t="shared" si="0"/>
        <v>0</v>
      </c>
      <c r="D7" s="341"/>
      <c r="E7" s="339">
        <f t="shared" si="1"/>
        <v>0</v>
      </c>
      <c r="F7" s="340">
        <f>IF($A7&lt;&gt;0,B7+((('Suivi Contrats'!D7/'Suivi Contrats'!E7)/2)*7),0)</f>
        <v>0</v>
      </c>
      <c r="G7" s="340">
        <f t="shared" si="2"/>
        <v>0</v>
      </c>
      <c r="H7" s="340">
        <f>IF($A7&lt;&gt;0,'Suivi Contrats'!J7-14,0)</f>
        <v>0</v>
      </c>
      <c r="I7" s="340">
        <f t="shared" si="3"/>
        <v>0</v>
      </c>
      <c r="J7" s="340">
        <f>'Suivi Contrats'!J7</f>
        <v>0</v>
      </c>
      <c r="K7" s="340">
        <f>'Suivi Contrats'!J7:J25</f>
        <v>0</v>
      </c>
      <c r="L7" s="346"/>
    </row>
    <row r="8" spans="1:12" x14ac:dyDescent="0.2">
      <c r="A8" s="363">
        <f>Animateurs!A7</f>
        <v>0</v>
      </c>
      <c r="B8" s="339">
        <f>IF($A8&lt;&gt;0,Animateurs!G7,0)</f>
        <v>0</v>
      </c>
      <c r="C8" s="339">
        <f t="shared" si="0"/>
        <v>0</v>
      </c>
      <c r="D8" s="341"/>
      <c r="E8" s="339">
        <f t="shared" si="1"/>
        <v>0</v>
      </c>
      <c r="F8" s="340">
        <f>IF($A8&lt;&gt;0,B8+((('Suivi Contrats'!D8/'Suivi Contrats'!E8)/2)*7),0)</f>
        <v>0</v>
      </c>
      <c r="G8" s="340">
        <f t="shared" si="2"/>
        <v>0</v>
      </c>
      <c r="H8" s="340">
        <f>IF($A8&lt;&gt;0,'Suivi Contrats'!J8-14,0)</f>
        <v>0</v>
      </c>
      <c r="I8" s="340">
        <f t="shared" si="3"/>
        <v>0</v>
      </c>
      <c r="J8" s="340">
        <f>'Suivi Contrats'!J8</f>
        <v>0</v>
      </c>
      <c r="K8" s="340">
        <f>'Suivi Contrats'!J8:J26</f>
        <v>0</v>
      </c>
      <c r="L8" s="346"/>
    </row>
    <row r="9" spans="1:12" x14ac:dyDescent="0.2">
      <c r="A9" s="363">
        <f>Animateurs!A8</f>
        <v>0</v>
      </c>
      <c r="B9" s="339">
        <f>IF($A9&lt;&gt;0,Animateurs!G8,0)</f>
        <v>0</v>
      </c>
      <c r="C9" s="339">
        <f t="shared" si="0"/>
        <v>0</v>
      </c>
      <c r="D9" s="341"/>
      <c r="E9" s="339">
        <f t="shared" si="1"/>
        <v>0</v>
      </c>
      <c r="F9" s="340">
        <f>IF($A9&lt;&gt;0,B9+((('Suivi Contrats'!D9/'Suivi Contrats'!E9)/2)*7),0)</f>
        <v>0</v>
      </c>
      <c r="G9" s="340">
        <f t="shared" si="2"/>
        <v>0</v>
      </c>
      <c r="H9" s="340">
        <f>IF($A9&lt;&gt;0,'Suivi Contrats'!J9-14,0)</f>
        <v>0</v>
      </c>
      <c r="I9" s="340">
        <f t="shared" si="3"/>
        <v>0</v>
      </c>
      <c r="J9" s="340">
        <f>'Suivi Contrats'!J9</f>
        <v>0</v>
      </c>
      <c r="K9" s="340">
        <f>'Suivi Contrats'!J9:J27</f>
        <v>0</v>
      </c>
      <c r="L9" s="346"/>
    </row>
    <row r="10" spans="1:12" x14ac:dyDescent="0.2">
      <c r="A10" s="363">
        <f>Animateurs!A9</f>
        <v>0</v>
      </c>
      <c r="B10" s="339">
        <f>IF($A10&lt;&gt;0,Animateurs!G9,0)</f>
        <v>0</v>
      </c>
      <c r="C10" s="339">
        <f t="shared" si="0"/>
        <v>0</v>
      </c>
      <c r="D10" s="341"/>
      <c r="E10" s="339">
        <f t="shared" si="1"/>
        <v>0</v>
      </c>
      <c r="F10" s="340">
        <f>IF($A10&lt;&gt;0,B10+((('Suivi Contrats'!D10/'Suivi Contrats'!E10)/2)*7),0)</f>
        <v>0</v>
      </c>
      <c r="G10" s="340">
        <f t="shared" si="2"/>
        <v>0</v>
      </c>
      <c r="H10" s="340">
        <f>IF($A10&lt;&gt;0,'Suivi Contrats'!J10-14,0)</f>
        <v>0</v>
      </c>
      <c r="I10" s="340">
        <f t="shared" si="3"/>
        <v>0</v>
      </c>
      <c r="J10" s="340">
        <f>'Suivi Contrats'!J10</f>
        <v>0</v>
      </c>
      <c r="K10" s="340">
        <f>'Suivi Contrats'!J10:J28</f>
        <v>0</v>
      </c>
      <c r="L10" s="346"/>
    </row>
    <row r="11" spans="1:12" x14ac:dyDescent="0.2">
      <c r="A11" s="363">
        <f>Animateurs!A10</f>
        <v>0</v>
      </c>
      <c r="B11" s="339">
        <f>IF($A11&lt;&gt;0,Animateurs!G10,0)</f>
        <v>0</v>
      </c>
      <c r="C11" s="339">
        <f t="shared" si="0"/>
        <v>0</v>
      </c>
      <c r="D11" s="341"/>
      <c r="E11" s="339">
        <f t="shared" si="1"/>
        <v>0</v>
      </c>
      <c r="F11" s="340">
        <f>IF($A11&lt;&gt;0,B11+((('Suivi Contrats'!D11/'Suivi Contrats'!E11)/2)*7),0)</f>
        <v>0</v>
      </c>
      <c r="G11" s="340">
        <f t="shared" si="2"/>
        <v>0</v>
      </c>
      <c r="H11" s="340">
        <f>IF($A11&lt;&gt;0,'Suivi Contrats'!J11-14,0)</f>
        <v>0</v>
      </c>
      <c r="I11" s="340">
        <f t="shared" si="3"/>
        <v>0</v>
      </c>
      <c r="J11" s="340">
        <f>'Suivi Contrats'!J11</f>
        <v>0</v>
      </c>
      <c r="K11" s="340">
        <f>'Suivi Contrats'!J11:J29</f>
        <v>0</v>
      </c>
      <c r="L11" s="346"/>
    </row>
    <row r="12" spans="1:12" x14ac:dyDescent="0.2">
      <c r="A12" s="363">
        <f>Animateurs!A11</f>
        <v>0</v>
      </c>
      <c r="B12" s="339">
        <f>IF($A12&lt;&gt;0,Animateurs!G11,0)</f>
        <v>0</v>
      </c>
      <c r="C12" s="339">
        <f t="shared" si="0"/>
        <v>0</v>
      </c>
      <c r="D12" s="341"/>
      <c r="E12" s="339">
        <f t="shared" si="1"/>
        <v>0</v>
      </c>
      <c r="F12" s="340">
        <f>IF($A12&lt;&gt;0,B12+((('Suivi Contrats'!D12/'Suivi Contrats'!E12)/2)*7),0)</f>
        <v>0</v>
      </c>
      <c r="G12" s="340">
        <f t="shared" si="2"/>
        <v>0</v>
      </c>
      <c r="H12" s="340">
        <f>IF($A12&lt;&gt;0,'Suivi Contrats'!J12-14,0)</f>
        <v>0</v>
      </c>
      <c r="I12" s="340">
        <f t="shared" si="3"/>
        <v>0</v>
      </c>
      <c r="J12" s="340">
        <f>'Suivi Contrats'!J12</f>
        <v>0</v>
      </c>
      <c r="K12" s="340">
        <f>'Suivi Contrats'!J12:J30</f>
        <v>0</v>
      </c>
      <c r="L12" s="346"/>
    </row>
    <row r="13" spans="1:12" x14ac:dyDescent="0.2">
      <c r="A13" s="363">
        <f>Animateurs!A12</f>
        <v>0</v>
      </c>
      <c r="B13" s="339">
        <f>IF($A13&lt;&gt;0,Animateurs!G12,0)</f>
        <v>0</v>
      </c>
      <c r="C13" s="339">
        <f t="shared" si="0"/>
        <v>0</v>
      </c>
      <c r="D13" s="341"/>
      <c r="E13" s="339">
        <f t="shared" si="1"/>
        <v>0</v>
      </c>
      <c r="F13" s="340">
        <f>IF($A13&lt;&gt;0,B13+((('Suivi Contrats'!D13/'Suivi Contrats'!E13)/2)*7),0)</f>
        <v>0</v>
      </c>
      <c r="G13" s="340">
        <f t="shared" si="2"/>
        <v>0</v>
      </c>
      <c r="H13" s="340">
        <f>IF($A13&lt;&gt;0,'Suivi Contrats'!J13-14,0)</f>
        <v>0</v>
      </c>
      <c r="I13" s="340">
        <f t="shared" si="3"/>
        <v>0</v>
      </c>
      <c r="J13" s="340">
        <f>'Suivi Contrats'!J13</f>
        <v>0</v>
      </c>
      <c r="K13" s="340">
        <f>'Suivi Contrats'!J13:J31</f>
        <v>0</v>
      </c>
      <c r="L13" s="346"/>
    </row>
    <row r="14" spans="1:12" x14ac:dyDescent="0.2">
      <c r="A14" s="363">
        <f>Animateurs!A13</f>
        <v>0</v>
      </c>
      <c r="B14" s="339">
        <f>IF($A14&lt;&gt;0,Animateurs!G13,0)</f>
        <v>0</v>
      </c>
      <c r="C14" s="339">
        <f t="shared" si="0"/>
        <v>0</v>
      </c>
      <c r="D14" s="341"/>
      <c r="E14" s="339">
        <f t="shared" si="1"/>
        <v>0</v>
      </c>
      <c r="F14" s="340">
        <f>IF($A14&lt;&gt;0,B14+((('Suivi Contrats'!D14/'Suivi Contrats'!E14)/2)*7),0)</f>
        <v>0</v>
      </c>
      <c r="G14" s="340">
        <f t="shared" si="2"/>
        <v>0</v>
      </c>
      <c r="H14" s="340">
        <f>IF($A14&lt;&gt;0,'Suivi Contrats'!J14-14,0)</f>
        <v>0</v>
      </c>
      <c r="I14" s="340">
        <f t="shared" si="3"/>
        <v>0</v>
      </c>
      <c r="J14" s="340">
        <f>'Suivi Contrats'!J14</f>
        <v>0</v>
      </c>
      <c r="K14" s="340">
        <f>'Suivi Contrats'!J14:J32</f>
        <v>0</v>
      </c>
      <c r="L14" s="346"/>
    </row>
    <row r="15" spans="1:12" x14ac:dyDescent="0.2">
      <c r="A15" s="363">
        <f>Animateurs!A14</f>
        <v>0</v>
      </c>
      <c r="B15" s="339">
        <f>IF($A15&lt;&gt;0,Animateurs!G14,0)</f>
        <v>0</v>
      </c>
      <c r="C15" s="339">
        <f t="shared" si="0"/>
        <v>0</v>
      </c>
      <c r="D15" s="341"/>
      <c r="E15" s="339">
        <f t="shared" si="1"/>
        <v>0</v>
      </c>
      <c r="F15" s="340">
        <f>IF($A15&lt;&gt;0,B15+((('Suivi Contrats'!D15/'Suivi Contrats'!E15)/2)*7),0)</f>
        <v>0</v>
      </c>
      <c r="G15" s="340">
        <f t="shared" si="2"/>
        <v>0</v>
      </c>
      <c r="H15" s="340">
        <f>IF($A15&lt;&gt;0,'Suivi Contrats'!J15-14,0)</f>
        <v>0</v>
      </c>
      <c r="I15" s="340">
        <f t="shared" si="3"/>
        <v>0</v>
      </c>
      <c r="J15" s="340">
        <f>'Suivi Contrats'!J15</f>
        <v>0</v>
      </c>
      <c r="K15" s="340">
        <f>'Suivi Contrats'!J15:J33</f>
        <v>0</v>
      </c>
      <c r="L15" s="346"/>
    </row>
    <row r="16" spans="1:12" x14ac:dyDescent="0.2">
      <c r="A16" s="363">
        <f>Animateurs!A15</f>
        <v>0</v>
      </c>
      <c r="B16" s="339">
        <f>IF($A16&lt;&gt;0,Animateurs!G15,0)</f>
        <v>0</v>
      </c>
      <c r="C16" s="339">
        <f t="shared" si="0"/>
        <v>0</v>
      </c>
      <c r="D16" s="347"/>
      <c r="E16" s="339">
        <f t="shared" si="1"/>
        <v>0</v>
      </c>
      <c r="F16" s="340">
        <f>IF($A16&lt;&gt;0,B16+((('Suivi Contrats'!D16/'Suivi Contrats'!E16)/2)*7),0)</f>
        <v>0</v>
      </c>
      <c r="G16" s="340">
        <f t="shared" si="2"/>
        <v>0</v>
      </c>
      <c r="H16" s="340">
        <f>IF($A16&lt;&gt;0,'Suivi Contrats'!J16-14,0)</f>
        <v>0</v>
      </c>
      <c r="I16" s="340">
        <f t="shared" si="3"/>
        <v>0</v>
      </c>
      <c r="J16" s="340">
        <f>'Suivi Contrats'!J16</f>
        <v>0</v>
      </c>
      <c r="K16" s="340">
        <f>'Suivi Contrats'!J16:J34</f>
        <v>0</v>
      </c>
      <c r="L16" s="348"/>
    </row>
    <row r="17" spans="1:12" x14ac:dyDescent="0.2">
      <c r="A17" s="363">
        <f>Animateurs!A16</f>
        <v>0</v>
      </c>
      <c r="B17" s="339">
        <f>IF($A17&lt;&gt;0,Animateurs!G16,0)</f>
        <v>0</v>
      </c>
      <c r="C17" s="339">
        <f t="shared" si="0"/>
        <v>0</v>
      </c>
      <c r="D17" s="347"/>
      <c r="E17" s="339">
        <f t="shared" si="1"/>
        <v>0</v>
      </c>
      <c r="F17" s="340">
        <f>IF($A17&lt;&gt;0,B17+((('Suivi Contrats'!D17/'Suivi Contrats'!E17)/2)*7),0)</f>
        <v>0</v>
      </c>
      <c r="G17" s="340">
        <f t="shared" si="2"/>
        <v>0</v>
      </c>
      <c r="H17" s="340">
        <f>IF($A17&lt;&gt;0,'Suivi Contrats'!J17-14,0)</f>
        <v>0</v>
      </c>
      <c r="I17" s="340">
        <f t="shared" si="3"/>
        <v>0</v>
      </c>
      <c r="J17" s="340">
        <f>'Suivi Contrats'!J17</f>
        <v>0</v>
      </c>
      <c r="K17" s="340">
        <f>'Suivi Contrats'!J17:J35</f>
        <v>0</v>
      </c>
      <c r="L17" s="348"/>
    </row>
    <row r="18" spans="1:12" x14ac:dyDescent="0.2">
      <c r="A18" s="363">
        <f>Animateurs!A17</f>
        <v>0</v>
      </c>
      <c r="B18" s="339">
        <f>IF($A18&lt;&gt;0,Animateurs!G17,0)</f>
        <v>0</v>
      </c>
      <c r="C18" s="339">
        <f t="shared" si="0"/>
        <v>0</v>
      </c>
      <c r="D18" s="347"/>
      <c r="E18" s="339">
        <f t="shared" si="1"/>
        <v>0</v>
      </c>
      <c r="F18" s="340">
        <f>IF($A18&lt;&gt;0,B18+((('Suivi Contrats'!D18/'Suivi Contrats'!E18)/2)*7),0)</f>
        <v>0</v>
      </c>
      <c r="G18" s="340">
        <f t="shared" si="2"/>
        <v>0</v>
      </c>
      <c r="H18" s="340">
        <f>IF($A18&lt;&gt;0,'Suivi Contrats'!J18-14,0)</f>
        <v>0</v>
      </c>
      <c r="I18" s="340">
        <f t="shared" si="3"/>
        <v>0</v>
      </c>
      <c r="J18" s="340">
        <f>'Suivi Contrats'!J18</f>
        <v>0</v>
      </c>
      <c r="K18" s="340">
        <f>'Suivi Contrats'!J18:J36</f>
        <v>0</v>
      </c>
      <c r="L18" s="348"/>
    </row>
    <row r="19" spans="1:12" x14ac:dyDescent="0.2">
      <c r="A19" s="363">
        <f>Animateurs!A18</f>
        <v>0</v>
      </c>
      <c r="B19" s="339">
        <f>IF($A19&lt;&gt;0,Animateurs!G18,0)</f>
        <v>0</v>
      </c>
      <c r="C19" s="339">
        <f t="shared" si="0"/>
        <v>0</v>
      </c>
      <c r="D19" s="347"/>
      <c r="E19" s="339">
        <f t="shared" si="1"/>
        <v>0</v>
      </c>
      <c r="F19" s="340">
        <f>IF($A19&lt;&gt;0,B19+((('Suivi Contrats'!D19/'Suivi Contrats'!E19)/2)*7),0)</f>
        <v>0</v>
      </c>
      <c r="G19" s="340">
        <f t="shared" si="2"/>
        <v>0</v>
      </c>
      <c r="H19" s="340">
        <f>IF($A19&lt;&gt;0,'Suivi Contrats'!J19-14,0)</f>
        <v>0</v>
      </c>
      <c r="I19" s="340">
        <f t="shared" si="3"/>
        <v>0</v>
      </c>
      <c r="J19" s="340">
        <f>'Suivi Contrats'!J19</f>
        <v>0</v>
      </c>
      <c r="K19" s="340">
        <f>'Suivi Contrats'!J19:J37</f>
        <v>0</v>
      </c>
      <c r="L19" s="348"/>
    </row>
    <row r="20" spans="1:12" x14ac:dyDescent="0.2">
      <c r="A20" s="363">
        <f>Animateurs!A19</f>
        <v>0</v>
      </c>
      <c r="B20" s="339">
        <f>IF($A20&lt;&gt;0,Animateurs!G19,0)</f>
        <v>0</v>
      </c>
      <c r="C20" s="339">
        <f t="shared" si="0"/>
        <v>0</v>
      </c>
      <c r="D20" s="347"/>
      <c r="E20" s="339">
        <f t="shared" si="1"/>
        <v>0</v>
      </c>
      <c r="F20" s="340">
        <f>IF($A20&lt;&gt;0,B20+((('Suivi Contrats'!D20/'Suivi Contrats'!E20)/2)*7),0)</f>
        <v>0</v>
      </c>
      <c r="G20" s="340">
        <f t="shared" si="2"/>
        <v>0</v>
      </c>
      <c r="H20" s="340">
        <f>IF($A20&lt;&gt;0,'Suivi Contrats'!J20-14,0)</f>
        <v>0</v>
      </c>
      <c r="I20" s="340">
        <f t="shared" si="3"/>
        <v>0</v>
      </c>
      <c r="J20" s="340">
        <f>'Suivi Contrats'!J20</f>
        <v>0</v>
      </c>
      <c r="K20" s="340">
        <f>'Suivi Contrats'!J20:J38</f>
        <v>0</v>
      </c>
      <c r="L20" s="348"/>
    </row>
    <row r="21" spans="1:12" x14ac:dyDescent="0.2">
      <c r="A21" s="363">
        <f>Animateurs!A20</f>
        <v>0</v>
      </c>
      <c r="B21" s="339">
        <f>IF($A21&lt;&gt;0,Animateurs!G20,0)</f>
        <v>0</v>
      </c>
      <c r="C21" s="339">
        <f t="shared" si="0"/>
        <v>0</v>
      </c>
      <c r="D21" s="347"/>
      <c r="E21" s="339">
        <f t="shared" si="1"/>
        <v>0</v>
      </c>
      <c r="F21" s="340">
        <f>IF($A21&lt;&gt;0,B21+((('Suivi Contrats'!D21/'Suivi Contrats'!E21)/2)*7),0)</f>
        <v>0</v>
      </c>
      <c r="G21" s="340">
        <f t="shared" si="2"/>
        <v>0</v>
      </c>
      <c r="H21" s="340">
        <f>IF($A21&lt;&gt;0,'Suivi Contrats'!J21-14,0)</f>
        <v>0</v>
      </c>
      <c r="I21" s="340">
        <f t="shared" si="3"/>
        <v>0</v>
      </c>
      <c r="J21" s="340">
        <f>'Suivi Contrats'!J21</f>
        <v>0</v>
      </c>
      <c r="K21" s="340">
        <f>'Suivi Contrats'!J21:J39</f>
        <v>0</v>
      </c>
      <c r="L21" s="348"/>
    </row>
    <row r="22" spans="1:12" x14ac:dyDescent="0.2">
      <c r="A22" s="363">
        <f>Animateurs!A21</f>
        <v>0</v>
      </c>
      <c r="B22" s="339">
        <f>IF($A22&lt;&gt;0,Animateurs!G21,0)</f>
        <v>0</v>
      </c>
      <c r="C22" s="339">
        <f t="shared" si="0"/>
        <v>0</v>
      </c>
      <c r="D22" s="347"/>
      <c r="E22" s="339">
        <f t="shared" si="1"/>
        <v>0</v>
      </c>
      <c r="F22" s="340">
        <f>IF($A22&lt;&gt;0,B22+((('Suivi Contrats'!D22/'Suivi Contrats'!E22)/2)*7),0)</f>
        <v>0</v>
      </c>
      <c r="G22" s="340">
        <f t="shared" si="2"/>
        <v>0</v>
      </c>
      <c r="H22" s="340">
        <f>IF($A22&lt;&gt;0,'Suivi Contrats'!J22-14,0)</f>
        <v>0</v>
      </c>
      <c r="I22" s="340">
        <f t="shared" si="3"/>
        <v>0</v>
      </c>
      <c r="J22" s="340">
        <f>'Suivi Contrats'!J22</f>
        <v>0</v>
      </c>
      <c r="K22" s="340">
        <f>'Suivi Contrats'!J22:J40</f>
        <v>0</v>
      </c>
      <c r="L22" s="348"/>
    </row>
    <row r="23" spans="1:12" x14ac:dyDescent="0.2">
      <c r="A23" s="363"/>
      <c r="B23" s="339">
        <f>IF($A23&lt;&gt;0,Animateurs!G22,0)</f>
        <v>0</v>
      </c>
      <c r="C23" s="339">
        <f t="shared" si="0"/>
        <v>0</v>
      </c>
      <c r="D23" s="347"/>
      <c r="E23" s="339">
        <f t="shared" si="1"/>
        <v>0</v>
      </c>
      <c r="F23" s="340">
        <f>IF($A23&lt;&gt;0,B23+((('Suivi Contrats'!D23/'Suivi Contrats'!E23)/2)*7),0)</f>
        <v>0</v>
      </c>
      <c r="G23" s="340">
        <f t="shared" si="2"/>
        <v>0</v>
      </c>
      <c r="H23" s="340">
        <f>IF($A23&lt;&gt;0,'Suivi Contrats'!J23-14,0)</f>
        <v>0</v>
      </c>
      <c r="I23" s="340">
        <f t="shared" si="3"/>
        <v>0</v>
      </c>
      <c r="J23" s="340">
        <f>'Suivi Contrats'!J23</f>
        <v>0</v>
      </c>
      <c r="K23" s="340">
        <f>'Suivi Contrats'!J23:J41</f>
        <v>0</v>
      </c>
      <c r="L23" s="348"/>
    </row>
    <row r="24" spans="1:12" ht="15" thickBot="1" x14ac:dyDescent="0.25">
      <c r="A24" s="364"/>
      <c r="B24" s="349">
        <f>IF($A24&lt;&gt;0,Animateurs!G23,0)</f>
        <v>0</v>
      </c>
      <c r="C24" s="349">
        <f t="shared" si="0"/>
        <v>0</v>
      </c>
      <c r="D24" s="350"/>
      <c r="E24" s="349">
        <f t="shared" si="1"/>
        <v>0</v>
      </c>
      <c r="F24" s="351">
        <f>IF($A24&lt;&gt;0,B24+((('Suivi Contrats'!D24/'Suivi Contrats'!E24)/2)*7),0)</f>
        <v>0</v>
      </c>
      <c r="G24" s="351">
        <f t="shared" si="2"/>
        <v>0</v>
      </c>
      <c r="H24" s="351">
        <f>IF($A24&lt;&gt;0,'Suivi Contrats'!J24-14,0)</f>
        <v>0</v>
      </c>
      <c r="I24" s="351">
        <f t="shared" si="3"/>
        <v>0</v>
      </c>
      <c r="J24" s="351">
        <f>'Suivi Contrats'!J24</f>
        <v>0</v>
      </c>
      <c r="K24" s="351">
        <f>'Suivi Contrats'!J24:J42</f>
        <v>0</v>
      </c>
      <c r="L24" s="352"/>
    </row>
  </sheetData>
  <sheetProtection password="DDEF" sheet="1" objects="1" scenarios="1"/>
  <mergeCells count="1">
    <mergeCell ref="A1:L2"/>
  </mergeCells>
  <conditionalFormatting sqref="A4:L24">
    <cfRule type="cellIs" dxfId="21" priority="1" operator="equal">
      <formula>0</formula>
    </cfRule>
  </conditionalFormatting>
  <pageMargins left="0.70000000000000007" right="0.70000000000000007" top="0.75" bottom="0.75" header="0.30000000000000004" footer="0.30000000000000004"/>
  <pageSetup paperSize="5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95"/>
  <sheetViews>
    <sheetView topLeftCell="A88" zoomScaleNormal="100" workbookViewId="0">
      <pane xSplit="6" topLeftCell="G1" activePane="topRight" state="frozen"/>
      <selection pane="topRight" activeCell="H147" sqref="H147"/>
    </sheetView>
  </sheetViews>
  <sheetFormatPr baseColWidth="10" defaultRowHeight="15" x14ac:dyDescent="0.2"/>
  <cols>
    <col min="1" max="1" width="22.28515625" style="328" customWidth="1"/>
    <col min="2" max="2" width="22.28515625" style="329" hidden="1" customWidth="1"/>
    <col min="3" max="3" width="23.140625" style="302" customWidth="1"/>
    <col min="4" max="4" width="12.140625" style="302" customWidth="1"/>
    <col min="5" max="5" width="12.140625" style="302" hidden="1" customWidth="1"/>
    <col min="6" max="6" width="14" style="310" customWidth="1"/>
    <col min="7" max="16384" width="11.42578125" style="298"/>
  </cols>
  <sheetData>
    <row r="1" spans="1:151" ht="18" customHeight="1" x14ac:dyDescent="0.2">
      <c r="A1" s="292" t="s">
        <v>133</v>
      </c>
      <c r="B1" s="293"/>
      <c r="C1" s="293"/>
      <c r="D1" s="293"/>
      <c r="E1" s="293"/>
      <c r="F1" s="294"/>
    </row>
    <row r="2" spans="1:151" ht="21" customHeight="1" x14ac:dyDescent="0.2">
      <c r="A2" s="295"/>
      <c r="B2" s="296"/>
      <c r="C2" s="296"/>
      <c r="D2" s="296"/>
      <c r="E2" s="296"/>
      <c r="F2" s="297"/>
    </row>
    <row r="3" spans="1:151" s="299" customFormat="1" ht="16.5" thickBot="1" x14ac:dyDescent="0.3">
      <c r="A3" s="287" t="s">
        <v>4</v>
      </c>
      <c r="B3" s="288" t="s">
        <v>124</v>
      </c>
      <c r="C3" s="289"/>
      <c r="D3" s="290" t="s">
        <v>62</v>
      </c>
      <c r="E3" s="290" t="s">
        <v>88</v>
      </c>
      <c r="F3" s="291" t="s">
        <v>89</v>
      </c>
    </row>
    <row r="4" spans="1:151" ht="18" customHeight="1" x14ac:dyDescent="0.2">
      <c r="A4" s="300" t="str">
        <f>IF(Animateurs!A3&lt;&gt;0,Animateurs!A3,"")</f>
        <v>Mr. Bean</v>
      </c>
      <c r="B4" s="301" t="str">
        <f>(VLOOKUP(A4:A8,Animateurs!A3:J20,9,FALSE))</f>
        <v>exemple 1</v>
      </c>
      <c r="C4" s="331" t="s">
        <v>36</v>
      </c>
      <c r="D4" s="332">
        <f>'Suivi objectifs'!D4</f>
        <v>0</v>
      </c>
      <c r="E4" s="332">
        <f>'Suivi objectifs'!E4</f>
        <v>0</v>
      </c>
      <c r="F4" s="333">
        <f>'Suivi objectifs'!F4</f>
        <v>86</v>
      </c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  <c r="BF4" s="302"/>
      <c r="BG4" s="302"/>
      <c r="BH4" s="302"/>
      <c r="BI4" s="302"/>
      <c r="BJ4" s="302"/>
      <c r="BK4" s="302"/>
      <c r="BL4" s="302"/>
      <c r="BM4" s="302"/>
      <c r="BN4" s="302"/>
      <c r="BO4" s="302"/>
      <c r="BP4" s="302"/>
      <c r="BQ4" s="302"/>
      <c r="BR4" s="302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302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2"/>
      <c r="EC4" s="302"/>
      <c r="ED4" s="302"/>
      <c r="EE4" s="302"/>
      <c r="EF4" s="302"/>
      <c r="EG4" s="302"/>
      <c r="EH4" s="302"/>
      <c r="EI4" s="302"/>
      <c r="EJ4" s="302"/>
      <c r="EK4" s="302"/>
      <c r="EL4" s="302"/>
      <c r="EM4" s="302"/>
      <c r="EN4" s="302"/>
      <c r="EO4" s="302"/>
      <c r="EP4" s="302"/>
      <c r="EQ4" s="302"/>
      <c r="ER4" s="302"/>
      <c r="ES4" s="302"/>
      <c r="ET4" s="302"/>
      <c r="EU4" s="302"/>
    </row>
    <row r="5" spans="1:151" ht="18" customHeight="1" x14ac:dyDescent="0.2">
      <c r="A5" s="303"/>
      <c r="B5" s="304" t="str">
        <f>B4</f>
        <v>exemple 1</v>
      </c>
      <c r="C5" s="334" t="s">
        <v>85</v>
      </c>
      <c r="D5" s="330">
        <f>'Suivi objectifs'!D5</f>
        <v>0</v>
      </c>
      <c r="E5" s="330">
        <f t="shared" ref="E5:E18" si="0">D5</f>
        <v>0</v>
      </c>
      <c r="F5" s="335">
        <f>'Suivi objectifs'!F5</f>
        <v>14</v>
      </c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2"/>
      <c r="CN5" s="302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  <c r="DA5" s="302"/>
      <c r="DB5" s="302"/>
      <c r="DC5" s="302"/>
      <c r="DD5" s="302"/>
      <c r="DE5" s="302"/>
      <c r="DF5" s="302"/>
      <c r="DG5" s="302"/>
      <c r="DH5" s="302"/>
      <c r="DI5" s="302"/>
      <c r="DJ5" s="302"/>
      <c r="DK5" s="302"/>
      <c r="DL5" s="302"/>
      <c r="DM5" s="302"/>
      <c r="DN5" s="302"/>
      <c r="DO5" s="302"/>
      <c r="DP5" s="302"/>
      <c r="DQ5" s="302"/>
      <c r="DR5" s="302"/>
      <c r="DS5" s="302"/>
      <c r="DT5" s="302"/>
      <c r="DU5" s="302"/>
      <c r="DV5" s="302"/>
      <c r="DW5" s="302"/>
      <c r="DX5" s="302"/>
      <c r="DY5" s="302"/>
      <c r="DZ5" s="302"/>
      <c r="EA5" s="302"/>
      <c r="EB5" s="302"/>
      <c r="EC5" s="302"/>
      <c r="ED5" s="302"/>
      <c r="EE5" s="302"/>
      <c r="EF5" s="302"/>
      <c r="EG5" s="302"/>
      <c r="EH5" s="302"/>
      <c r="EI5" s="302"/>
      <c r="EJ5" s="302"/>
      <c r="EK5" s="302"/>
      <c r="EL5" s="302"/>
      <c r="EM5" s="302"/>
      <c r="EN5" s="302"/>
      <c r="EO5" s="302"/>
      <c r="EP5" s="302"/>
      <c r="EQ5" s="302"/>
      <c r="ER5" s="302"/>
      <c r="ES5" s="302"/>
      <c r="ET5" s="302"/>
      <c r="EU5" s="302"/>
    </row>
    <row r="6" spans="1:151" s="305" customFormat="1" ht="18" customHeight="1" x14ac:dyDescent="0.2">
      <c r="A6" s="303"/>
      <c r="B6" s="304" t="str">
        <f t="shared" ref="B6:B8" si="1">B5</f>
        <v>exemple 1</v>
      </c>
      <c r="C6" s="334" t="s">
        <v>35</v>
      </c>
      <c r="D6" s="330">
        <f>'Suivi objectifs'!D6</f>
        <v>0</v>
      </c>
      <c r="E6" s="330">
        <f t="shared" si="0"/>
        <v>0</v>
      </c>
      <c r="F6" s="335">
        <f>'Suivi objectifs'!F6</f>
        <v>58</v>
      </c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  <c r="DN6" s="302"/>
      <c r="DO6" s="302"/>
      <c r="DP6" s="302"/>
      <c r="DQ6" s="302"/>
      <c r="DR6" s="302"/>
      <c r="DS6" s="302"/>
      <c r="DT6" s="302"/>
      <c r="DU6" s="302"/>
      <c r="DV6" s="302"/>
      <c r="DW6" s="302"/>
      <c r="DX6" s="302"/>
      <c r="DY6" s="302"/>
      <c r="DZ6" s="302"/>
      <c r="EA6" s="302"/>
      <c r="EB6" s="302"/>
      <c r="EC6" s="302"/>
      <c r="ED6" s="302"/>
      <c r="EE6" s="302"/>
      <c r="EF6" s="302"/>
      <c r="EG6" s="302"/>
      <c r="EH6" s="302"/>
      <c r="EI6" s="302"/>
      <c r="EJ6" s="302"/>
      <c r="EK6" s="302"/>
      <c r="EL6" s="302"/>
      <c r="EM6" s="302"/>
      <c r="EN6" s="302"/>
      <c r="EO6" s="302"/>
      <c r="EP6" s="302"/>
      <c r="EQ6" s="302"/>
      <c r="ER6" s="302"/>
      <c r="ES6" s="302"/>
      <c r="ET6" s="302"/>
      <c r="EU6" s="302"/>
    </row>
    <row r="7" spans="1:151" ht="18" customHeight="1" x14ac:dyDescent="0.2">
      <c r="A7" s="303"/>
      <c r="B7" s="304" t="str">
        <f t="shared" si="1"/>
        <v>exemple 1</v>
      </c>
      <c r="C7" s="334" t="s">
        <v>86</v>
      </c>
      <c r="D7" s="330">
        <f>'Suivi objectifs'!D7</f>
        <v>0</v>
      </c>
      <c r="E7" s="330">
        <f t="shared" si="0"/>
        <v>0</v>
      </c>
      <c r="F7" s="335">
        <f>'Suivi objectifs'!F7</f>
        <v>158</v>
      </c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2"/>
      <c r="DJ7" s="302"/>
      <c r="DK7" s="302"/>
      <c r="DL7" s="302"/>
      <c r="DM7" s="302"/>
      <c r="DN7" s="302"/>
      <c r="DO7" s="302"/>
      <c r="DP7" s="302"/>
      <c r="DQ7" s="302"/>
      <c r="DR7" s="302"/>
      <c r="DS7" s="302"/>
      <c r="DT7" s="302"/>
      <c r="DU7" s="302"/>
      <c r="DV7" s="302"/>
      <c r="DW7" s="302"/>
      <c r="DX7" s="302"/>
      <c r="DY7" s="302"/>
      <c r="DZ7" s="302"/>
      <c r="EA7" s="302"/>
      <c r="EB7" s="302"/>
      <c r="EC7" s="302"/>
      <c r="ED7" s="302"/>
      <c r="EE7" s="302"/>
      <c r="EF7" s="302"/>
      <c r="EG7" s="302"/>
      <c r="EH7" s="302"/>
      <c r="EI7" s="302"/>
      <c r="EJ7" s="302"/>
      <c r="EK7" s="302"/>
      <c r="EL7" s="302"/>
      <c r="EM7" s="302"/>
      <c r="EN7" s="302"/>
      <c r="EO7" s="302"/>
      <c r="EP7" s="302"/>
      <c r="EQ7" s="302"/>
      <c r="ER7" s="302"/>
      <c r="ES7" s="302"/>
      <c r="ET7" s="302"/>
      <c r="EU7" s="302"/>
    </row>
    <row r="8" spans="1:151" ht="18" customHeight="1" thickBot="1" x14ac:dyDescent="0.25">
      <c r="A8" s="306"/>
      <c r="B8" s="307" t="str">
        <f t="shared" si="1"/>
        <v>exemple 1</v>
      </c>
      <c r="C8" s="334" t="s">
        <v>87</v>
      </c>
      <c r="D8" s="330">
        <f>'Suivi objectifs'!D8</f>
        <v>0</v>
      </c>
      <c r="E8" s="330">
        <f t="shared" si="0"/>
        <v>0</v>
      </c>
      <c r="F8" s="335">
        <f>'Suivi objectifs'!F8</f>
        <v>0</v>
      </c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  <c r="DG8" s="302"/>
      <c r="DH8" s="302"/>
      <c r="DI8" s="302"/>
      <c r="DJ8" s="302"/>
      <c r="DK8" s="302"/>
      <c r="DL8" s="302"/>
      <c r="DM8" s="302"/>
      <c r="DN8" s="302"/>
      <c r="DO8" s="302"/>
      <c r="DP8" s="302"/>
      <c r="DQ8" s="302"/>
      <c r="DR8" s="302"/>
      <c r="DS8" s="302"/>
      <c r="DT8" s="302"/>
      <c r="DU8" s="302"/>
      <c r="DV8" s="302"/>
      <c r="DW8" s="302"/>
      <c r="DX8" s="302"/>
      <c r="DY8" s="302"/>
      <c r="DZ8" s="302"/>
      <c r="EA8" s="302"/>
      <c r="EB8" s="302"/>
      <c r="EC8" s="302"/>
      <c r="ED8" s="302"/>
      <c r="EE8" s="302"/>
      <c r="EF8" s="302"/>
      <c r="EG8" s="302"/>
      <c r="EH8" s="302"/>
      <c r="EI8" s="302"/>
      <c r="EJ8" s="302"/>
      <c r="EK8" s="302"/>
      <c r="EL8" s="302"/>
      <c r="EM8" s="302"/>
      <c r="EN8" s="302"/>
      <c r="EO8" s="302"/>
      <c r="EP8" s="302"/>
      <c r="EQ8" s="302"/>
      <c r="ER8" s="302"/>
      <c r="ES8" s="302"/>
      <c r="ET8" s="302"/>
      <c r="EU8" s="302"/>
    </row>
    <row r="9" spans="1:151" ht="18" customHeight="1" x14ac:dyDescent="0.2">
      <c r="A9" s="300" t="str">
        <f>IF(Animateurs!A4&lt;&gt;0,Animateurs!A4,"")</f>
        <v>Miss. Bean</v>
      </c>
      <c r="B9" s="301" t="str">
        <f>(VLOOKUP(A9:A13,Animateurs!$A$3:$J$20,9,FALSE))</f>
        <v>exemple 2</v>
      </c>
      <c r="C9" s="334" t="s">
        <v>36</v>
      </c>
      <c r="D9" s="330">
        <f>'Suivi objectifs'!D9</f>
        <v>0</v>
      </c>
      <c r="E9" s="330">
        <f t="shared" si="0"/>
        <v>0</v>
      </c>
      <c r="F9" s="335">
        <f>'Suivi objectifs'!F9</f>
        <v>0</v>
      </c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2"/>
      <c r="AD9" s="302"/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2"/>
      <c r="AR9" s="302"/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2"/>
      <c r="BF9" s="30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302"/>
      <c r="BS9" s="302"/>
      <c r="BT9" s="302"/>
      <c r="BU9" s="302"/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2"/>
      <c r="CI9" s="302"/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2"/>
      <c r="CW9" s="302"/>
      <c r="CX9" s="302"/>
      <c r="CY9" s="302"/>
      <c r="CZ9" s="302"/>
      <c r="DA9" s="302"/>
      <c r="DB9" s="302"/>
      <c r="DC9" s="302"/>
      <c r="DD9" s="302"/>
      <c r="DE9" s="302"/>
      <c r="DF9" s="302"/>
      <c r="DG9" s="302"/>
      <c r="DH9" s="302"/>
      <c r="DI9" s="302"/>
      <c r="DJ9" s="302"/>
      <c r="DK9" s="302"/>
      <c r="DL9" s="302"/>
      <c r="DM9" s="302"/>
      <c r="DN9" s="302"/>
      <c r="DO9" s="302"/>
      <c r="DP9" s="302"/>
      <c r="DQ9" s="302"/>
      <c r="DR9" s="302"/>
      <c r="DS9" s="302"/>
      <c r="DT9" s="302"/>
      <c r="DU9" s="302"/>
      <c r="DV9" s="302"/>
      <c r="DW9" s="302"/>
      <c r="DX9" s="302"/>
      <c r="DY9" s="302"/>
      <c r="DZ9" s="302"/>
      <c r="EA9" s="302"/>
      <c r="EB9" s="302"/>
      <c r="EC9" s="302"/>
      <c r="ED9" s="302"/>
      <c r="EE9" s="302"/>
      <c r="EF9" s="302"/>
      <c r="EG9" s="302"/>
      <c r="EH9" s="302"/>
      <c r="EI9" s="302"/>
      <c r="EJ9" s="302"/>
      <c r="EK9" s="302"/>
      <c r="EL9" s="302"/>
      <c r="EM9" s="302"/>
      <c r="EN9" s="302"/>
      <c r="EO9" s="302"/>
      <c r="EP9" s="302"/>
      <c r="EQ9" s="302"/>
      <c r="ER9" s="302"/>
      <c r="ES9" s="302"/>
      <c r="ET9" s="302"/>
      <c r="EU9" s="302"/>
    </row>
    <row r="10" spans="1:151" ht="18" customHeight="1" x14ac:dyDescent="0.2">
      <c r="A10" s="303"/>
      <c r="B10" s="304" t="str">
        <f>B9</f>
        <v>exemple 2</v>
      </c>
      <c r="C10" s="334" t="s">
        <v>85</v>
      </c>
      <c r="D10" s="330">
        <f>'Suivi objectifs'!D10</f>
        <v>0</v>
      </c>
      <c r="E10" s="330">
        <f t="shared" si="0"/>
        <v>0</v>
      </c>
      <c r="F10" s="335">
        <f>'Suivi objectifs'!F10</f>
        <v>0</v>
      </c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O10" s="302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2"/>
      <c r="CC10" s="302"/>
      <c r="CD10" s="302"/>
      <c r="CE10" s="302"/>
      <c r="CF10" s="302"/>
      <c r="CG10" s="302"/>
      <c r="CH10" s="302"/>
      <c r="CI10" s="302"/>
      <c r="CJ10" s="302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2"/>
      <c r="DE10" s="302"/>
      <c r="DF10" s="302"/>
      <c r="DG10" s="302"/>
      <c r="DH10" s="302"/>
      <c r="DI10" s="302"/>
      <c r="DJ10" s="302"/>
      <c r="DK10" s="302"/>
      <c r="DL10" s="302"/>
      <c r="DM10" s="302"/>
      <c r="DN10" s="302"/>
      <c r="DO10" s="302"/>
      <c r="DP10" s="302"/>
      <c r="DQ10" s="302"/>
      <c r="DR10" s="302"/>
      <c r="DS10" s="302"/>
      <c r="DT10" s="302"/>
      <c r="DU10" s="302"/>
      <c r="DV10" s="302"/>
      <c r="DW10" s="302"/>
      <c r="DX10" s="302"/>
      <c r="DY10" s="302"/>
      <c r="DZ10" s="302"/>
      <c r="EA10" s="302"/>
      <c r="EB10" s="302"/>
      <c r="EC10" s="302"/>
      <c r="ED10" s="302"/>
      <c r="EE10" s="302"/>
      <c r="EF10" s="302"/>
      <c r="EG10" s="302"/>
      <c r="EH10" s="302"/>
      <c r="EI10" s="302"/>
      <c r="EJ10" s="302"/>
      <c r="EK10" s="302"/>
      <c r="EL10" s="302"/>
      <c r="EM10" s="302"/>
      <c r="EN10" s="302"/>
      <c r="EO10" s="302"/>
      <c r="EP10" s="302"/>
      <c r="EQ10" s="302"/>
      <c r="ER10" s="302"/>
      <c r="ES10" s="302"/>
      <c r="ET10" s="302"/>
      <c r="EU10" s="302"/>
    </row>
    <row r="11" spans="1:151" s="305" customFormat="1" ht="18" customHeight="1" x14ac:dyDescent="0.2">
      <c r="A11" s="303"/>
      <c r="B11" s="304" t="str">
        <f t="shared" ref="B11:B13" si="2">B10</f>
        <v>exemple 2</v>
      </c>
      <c r="C11" s="334" t="s">
        <v>35</v>
      </c>
      <c r="D11" s="330">
        <f>'Suivi objectifs'!D11</f>
        <v>0</v>
      </c>
      <c r="E11" s="330">
        <f t="shared" si="0"/>
        <v>0</v>
      </c>
      <c r="F11" s="335">
        <f>'Suivi objectifs'!F11</f>
        <v>0</v>
      </c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O11" s="302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  <c r="BS11" s="302"/>
      <c r="BT11" s="302"/>
      <c r="BU11" s="302"/>
      <c r="BV11" s="302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302"/>
      <c r="CN11" s="302"/>
      <c r="CO11" s="302"/>
      <c r="CP11" s="302"/>
      <c r="CQ11" s="302"/>
      <c r="CR11" s="302"/>
      <c r="CS11" s="302"/>
      <c r="CT11" s="302"/>
      <c r="CU11" s="302"/>
      <c r="CV11" s="302"/>
      <c r="CW11" s="302"/>
      <c r="CX11" s="302"/>
      <c r="CY11" s="302"/>
      <c r="CZ11" s="302"/>
      <c r="DA11" s="302"/>
      <c r="DB11" s="302"/>
      <c r="DC11" s="302"/>
      <c r="DD11" s="302"/>
      <c r="DE11" s="302"/>
      <c r="DF11" s="302"/>
      <c r="DG11" s="302"/>
      <c r="DH11" s="302"/>
      <c r="DI11" s="302"/>
      <c r="DJ11" s="302"/>
      <c r="DK11" s="302"/>
      <c r="DL11" s="302"/>
      <c r="DM11" s="302"/>
      <c r="DN11" s="302"/>
      <c r="DO11" s="302"/>
      <c r="DP11" s="302"/>
      <c r="DQ11" s="302"/>
      <c r="DR11" s="302"/>
      <c r="DS11" s="302"/>
      <c r="DT11" s="302"/>
      <c r="DU11" s="302"/>
      <c r="DV11" s="302"/>
      <c r="DW11" s="302"/>
      <c r="DX11" s="302"/>
      <c r="DY11" s="302"/>
      <c r="DZ11" s="302"/>
      <c r="EA11" s="302"/>
      <c r="EB11" s="302"/>
      <c r="EC11" s="302"/>
      <c r="ED11" s="302"/>
      <c r="EE11" s="302"/>
      <c r="EF11" s="302"/>
      <c r="EG11" s="302"/>
      <c r="EH11" s="302"/>
      <c r="EI11" s="302"/>
      <c r="EJ11" s="302"/>
      <c r="EK11" s="302"/>
      <c r="EL11" s="302"/>
      <c r="EM11" s="302"/>
      <c r="EN11" s="302"/>
      <c r="EO11" s="302"/>
      <c r="EP11" s="302"/>
      <c r="EQ11" s="302"/>
      <c r="ER11" s="302"/>
      <c r="ES11" s="302"/>
      <c r="ET11" s="302"/>
      <c r="EU11" s="302"/>
    </row>
    <row r="12" spans="1:151" ht="18" customHeight="1" x14ac:dyDescent="0.2">
      <c r="A12" s="303"/>
      <c r="B12" s="304" t="str">
        <f t="shared" si="2"/>
        <v>exemple 2</v>
      </c>
      <c r="C12" s="334" t="s">
        <v>86</v>
      </c>
      <c r="D12" s="330">
        <f>'Suivi objectifs'!D12</f>
        <v>0</v>
      </c>
      <c r="E12" s="330">
        <f t="shared" si="0"/>
        <v>0</v>
      </c>
      <c r="F12" s="335">
        <f>'Suivi objectifs'!F12</f>
        <v>0</v>
      </c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  <c r="DN12" s="302"/>
      <c r="DO12" s="302"/>
      <c r="DP12" s="302"/>
      <c r="DQ12" s="302"/>
      <c r="DR12" s="302"/>
      <c r="DS12" s="302"/>
      <c r="DT12" s="302"/>
      <c r="DU12" s="302"/>
      <c r="DV12" s="302"/>
      <c r="DW12" s="302"/>
      <c r="DX12" s="302"/>
      <c r="DY12" s="302"/>
      <c r="DZ12" s="302"/>
      <c r="EA12" s="302"/>
      <c r="EB12" s="302"/>
      <c r="EC12" s="302"/>
      <c r="ED12" s="302"/>
      <c r="EE12" s="302"/>
      <c r="EF12" s="302"/>
      <c r="EG12" s="302"/>
      <c r="EH12" s="302"/>
      <c r="EI12" s="302"/>
      <c r="EJ12" s="302"/>
      <c r="EK12" s="302"/>
      <c r="EL12" s="302"/>
      <c r="EM12" s="302"/>
      <c r="EN12" s="302"/>
      <c r="EO12" s="302"/>
      <c r="EP12" s="302"/>
      <c r="EQ12" s="302"/>
      <c r="ER12" s="302"/>
      <c r="ES12" s="302"/>
      <c r="ET12" s="302"/>
      <c r="EU12" s="302"/>
    </row>
    <row r="13" spans="1:151" ht="18" customHeight="1" thickBot="1" x14ac:dyDescent="0.25">
      <c r="A13" s="306"/>
      <c r="B13" s="307" t="str">
        <f t="shared" si="2"/>
        <v>exemple 2</v>
      </c>
      <c r="C13" s="334" t="s">
        <v>87</v>
      </c>
      <c r="D13" s="330">
        <f>'Suivi objectifs'!D13</f>
        <v>0</v>
      </c>
      <c r="E13" s="330">
        <f t="shared" si="0"/>
        <v>0</v>
      </c>
      <c r="F13" s="335">
        <f>'Suivi objectifs'!F13</f>
        <v>0</v>
      </c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D13" s="302"/>
      <c r="CE13" s="302"/>
      <c r="CF13" s="302"/>
      <c r="CG13" s="302"/>
      <c r="CH13" s="302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  <c r="DG13" s="302"/>
      <c r="DH13" s="302"/>
      <c r="DI13" s="302"/>
      <c r="DJ13" s="302"/>
      <c r="DK13" s="302"/>
      <c r="DL13" s="302"/>
      <c r="DM13" s="302"/>
      <c r="DN13" s="302"/>
      <c r="DO13" s="302"/>
      <c r="DP13" s="302"/>
      <c r="DQ13" s="302"/>
      <c r="DR13" s="302"/>
      <c r="DS13" s="302"/>
      <c r="DT13" s="302"/>
      <c r="DU13" s="302"/>
      <c r="DV13" s="302"/>
      <c r="DW13" s="302"/>
      <c r="DX13" s="302"/>
      <c r="DY13" s="302"/>
      <c r="DZ13" s="302"/>
      <c r="EA13" s="302"/>
      <c r="EB13" s="302"/>
      <c r="EC13" s="302"/>
      <c r="ED13" s="302"/>
      <c r="EE13" s="302"/>
      <c r="EF13" s="302"/>
      <c r="EG13" s="302"/>
      <c r="EH13" s="302"/>
      <c r="EI13" s="302"/>
      <c r="EJ13" s="302"/>
      <c r="EK13" s="302"/>
      <c r="EL13" s="302"/>
      <c r="EM13" s="302"/>
      <c r="EN13" s="302"/>
      <c r="EO13" s="302"/>
      <c r="EP13" s="302"/>
      <c r="EQ13" s="302"/>
      <c r="ER13" s="302"/>
      <c r="ES13" s="302"/>
      <c r="ET13" s="302"/>
      <c r="EU13" s="302"/>
    </row>
    <row r="14" spans="1:151" ht="18" customHeight="1" x14ac:dyDescent="0.2">
      <c r="A14" s="300" t="str">
        <f>IF(Animateurs!A5&lt;&gt;0,Animateurs!A5,"")</f>
        <v/>
      </c>
      <c r="B14" s="301" t="e">
        <f>(VLOOKUP(A14:A18,Animateurs!$A$3:$J$20,9,FALSE))</f>
        <v>#N/A</v>
      </c>
      <c r="C14" s="334" t="s">
        <v>36</v>
      </c>
      <c r="D14" s="330">
        <f>'Suivi objectifs'!D14</f>
        <v>0</v>
      </c>
      <c r="E14" s="330">
        <f t="shared" si="0"/>
        <v>0</v>
      </c>
      <c r="F14" s="335">
        <f>'Suivi objectifs'!F14</f>
        <v>0</v>
      </c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2"/>
      <c r="DP14" s="302"/>
      <c r="DQ14" s="302"/>
      <c r="DR14" s="302"/>
      <c r="DS14" s="302"/>
      <c r="DT14" s="302"/>
      <c r="DU14" s="302"/>
      <c r="DV14" s="302"/>
      <c r="DW14" s="302"/>
      <c r="DX14" s="302"/>
      <c r="DY14" s="302"/>
      <c r="DZ14" s="302"/>
      <c r="EA14" s="302"/>
      <c r="EB14" s="302"/>
      <c r="EC14" s="302"/>
      <c r="ED14" s="302"/>
      <c r="EE14" s="302"/>
      <c r="EF14" s="302"/>
      <c r="EG14" s="302"/>
      <c r="EH14" s="302"/>
      <c r="EI14" s="302"/>
      <c r="EJ14" s="302"/>
      <c r="EK14" s="302"/>
      <c r="EL14" s="302"/>
      <c r="EM14" s="302"/>
      <c r="EN14" s="302"/>
      <c r="EO14" s="302"/>
      <c r="EP14" s="302"/>
      <c r="EQ14" s="302"/>
      <c r="ER14" s="302"/>
      <c r="ES14" s="302"/>
      <c r="ET14" s="302"/>
      <c r="EU14" s="302"/>
    </row>
    <row r="15" spans="1:151" ht="18" customHeight="1" x14ac:dyDescent="0.2">
      <c r="A15" s="303"/>
      <c r="B15" s="304" t="e">
        <f>B14</f>
        <v>#N/A</v>
      </c>
      <c r="C15" s="334" t="s">
        <v>85</v>
      </c>
      <c r="D15" s="330">
        <f>'Suivi objectifs'!D15</f>
        <v>0</v>
      </c>
      <c r="E15" s="330">
        <f t="shared" si="0"/>
        <v>0</v>
      </c>
      <c r="F15" s="335">
        <f>'Suivi objectifs'!F15</f>
        <v>0</v>
      </c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2"/>
      <c r="DJ15" s="302"/>
      <c r="DK15" s="302"/>
      <c r="DL15" s="302"/>
      <c r="DM15" s="302"/>
      <c r="DN15" s="302"/>
      <c r="DO15" s="302"/>
      <c r="DP15" s="302"/>
      <c r="DQ15" s="302"/>
      <c r="DR15" s="302"/>
      <c r="DS15" s="302"/>
      <c r="DT15" s="302"/>
      <c r="DU15" s="302"/>
      <c r="DV15" s="302"/>
      <c r="DW15" s="302"/>
      <c r="DX15" s="302"/>
      <c r="DY15" s="302"/>
      <c r="DZ15" s="302"/>
      <c r="EA15" s="302"/>
      <c r="EB15" s="302"/>
      <c r="EC15" s="302"/>
      <c r="ED15" s="302"/>
      <c r="EE15" s="302"/>
      <c r="EF15" s="302"/>
      <c r="EG15" s="302"/>
      <c r="EH15" s="302"/>
      <c r="EI15" s="302"/>
      <c r="EJ15" s="302"/>
      <c r="EK15" s="302"/>
      <c r="EL15" s="302"/>
      <c r="EM15" s="302"/>
      <c r="EN15" s="302"/>
      <c r="EO15" s="302"/>
      <c r="EP15" s="302"/>
      <c r="EQ15" s="302"/>
      <c r="ER15" s="302"/>
      <c r="ES15" s="302"/>
      <c r="ET15" s="302"/>
      <c r="EU15" s="302"/>
    </row>
    <row r="16" spans="1:151" s="305" customFormat="1" ht="18" customHeight="1" x14ac:dyDescent="0.2">
      <c r="A16" s="303"/>
      <c r="B16" s="304" t="e">
        <f t="shared" ref="B16:B18" si="3">B15</f>
        <v>#N/A</v>
      </c>
      <c r="C16" s="334" t="s">
        <v>35</v>
      </c>
      <c r="D16" s="330">
        <f>'Suivi objectifs'!D16</f>
        <v>0</v>
      </c>
      <c r="E16" s="330">
        <f t="shared" si="0"/>
        <v>0</v>
      </c>
      <c r="F16" s="335">
        <f>'Suivi objectifs'!F16</f>
        <v>0</v>
      </c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2"/>
      <c r="CT16" s="302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2"/>
      <c r="DL16" s="302"/>
      <c r="DM16" s="302"/>
      <c r="DN16" s="302"/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  <c r="EA16" s="302"/>
      <c r="EB16" s="302"/>
      <c r="EC16" s="302"/>
      <c r="ED16" s="302"/>
      <c r="EE16" s="302"/>
      <c r="EF16" s="302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</row>
    <row r="17" spans="1:151" ht="18" customHeight="1" x14ac:dyDescent="0.2">
      <c r="A17" s="303"/>
      <c r="B17" s="304" t="e">
        <f t="shared" si="3"/>
        <v>#N/A</v>
      </c>
      <c r="C17" s="334" t="s">
        <v>86</v>
      </c>
      <c r="D17" s="330">
        <f>'Suivi objectifs'!D17</f>
        <v>0</v>
      </c>
      <c r="E17" s="330">
        <f t="shared" si="0"/>
        <v>0</v>
      </c>
      <c r="F17" s="335">
        <f>'Suivi objectifs'!F17</f>
        <v>0</v>
      </c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302"/>
      <c r="AW17" s="302"/>
      <c r="AX17" s="302"/>
      <c r="AY17" s="302"/>
      <c r="AZ17" s="302"/>
      <c r="BA17" s="302"/>
      <c r="BB17" s="302"/>
      <c r="BC17" s="302"/>
      <c r="BD17" s="302"/>
      <c r="BE17" s="302"/>
      <c r="BF17" s="302"/>
      <c r="BG17" s="302"/>
      <c r="BH17" s="302"/>
      <c r="BI17" s="302"/>
      <c r="BJ17" s="302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02"/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302"/>
      <c r="CX17" s="302"/>
      <c r="CY17" s="302"/>
      <c r="CZ17" s="302"/>
      <c r="DA17" s="302"/>
      <c r="DB17" s="302"/>
      <c r="DC17" s="302"/>
      <c r="DD17" s="302"/>
      <c r="DE17" s="302"/>
      <c r="DF17" s="302"/>
      <c r="DG17" s="302"/>
      <c r="DH17" s="302"/>
      <c r="DI17" s="302"/>
      <c r="DJ17" s="302"/>
      <c r="DK17" s="302"/>
      <c r="DL17" s="302"/>
      <c r="DM17" s="302"/>
      <c r="DN17" s="302"/>
      <c r="DO17" s="302"/>
      <c r="DP17" s="302"/>
      <c r="DQ17" s="302"/>
      <c r="DR17" s="302"/>
      <c r="DS17" s="302"/>
      <c r="DT17" s="302"/>
      <c r="DU17" s="302"/>
      <c r="DV17" s="302"/>
      <c r="DW17" s="302"/>
      <c r="DX17" s="302"/>
      <c r="DY17" s="302"/>
      <c r="DZ17" s="302"/>
      <c r="EA17" s="302"/>
      <c r="EB17" s="302"/>
      <c r="EC17" s="302"/>
      <c r="ED17" s="302"/>
      <c r="EE17" s="302"/>
      <c r="EF17" s="302"/>
      <c r="EG17" s="302"/>
      <c r="EH17" s="302"/>
      <c r="EI17" s="302"/>
      <c r="EJ17" s="302"/>
      <c r="EK17" s="302"/>
      <c r="EL17" s="302"/>
      <c r="EM17" s="302"/>
      <c r="EN17" s="302"/>
      <c r="EO17" s="302"/>
      <c r="EP17" s="302"/>
      <c r="EQ17" s="302"/>
      <c r="ER17" s="302"/>
      <c r="ES17" s="302"/>
      <c r="ET17" s="302"/>
      <c r="EU17" s="302"/>
    </row>
    <row r="18" spans="1:151" ht="18" customHeight="1" thickBot="1" x14ac:dyDescent="0.25">
      <c r="A18" s="306"/>
      <c r="B18" s="307" t="e">
        <f t="shared" si="3"/>
        <v>#N/A</v>
      </c>
      <c r="C18" s="334" t="s">
        <v>87</v>
      </c>
      <c r="D18" s="330">
        <f>'Suivi objectifs'!D18</f>
        <v>0</v>
      </c>
      <c r="E18" s="330">
        <f t="shared" si="0"/>
        <v>0</v>
      </c>
      <c r="F18" s="335">
        <f>'Suivi objectifs'!F18</f>
        <v>0</v>
      </c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2"/>
      <c r="DL18" s="302"/>
      <c r="DM18" s="302"/>
      <c r="DN18" s="302"/>
      <c r="DO18" s="302"/>
      <c r="DP18" s="302"/>
      <c r="DQ18" s="302"/>
      <c r="DR18" s="302"/>
      <c r="DS18" s="302"/>
      <c r="DT18" s="302"/>
      <c r="DU18" s="302"/>
      <c r="DV18" s="302"/>
      <c r="DW18" s="302"/>
      <c r="DX18" s="302"/>
      <c r="DY18" s="302"/>
      <c r="DZ18" s="302"/>
      <c r="EA18" s="302"/>
      <c r="EB18" s="302"/>
      <c r="EC18" s="302"/>
      <c r="ED18" s="302"/>
      <c r="EE18" s="302"/>
      <c r="EF18" s="302"/>
      <c r="EG18" s="302"/>
      <c r="EH18" s="302"/>
      <c r="EI18" s="302"/>
      <c r="EJ18" s="302"/>
      <c r="EK18" s="302"/>
      <c r="EL18" s="302"/>
      <c r="EM18" s="302"/>
      <c r="EN18" s="302"/>
      <c r="EO18" s="302"/>
      <c r="EP18" s="302"/>
      <c r="EQ18" s="302"/>
      <c r="ER18" s="302"/>
      <c r="ES18" s="302"/>
      <c r="ET18" s="302"/>
      <c r="EU18" s="302"/>
    </row>
    <row r="19" spans="1:151" ht="18" customHeight="1" x14ac:dyDescent="0.2">
      <c r="A19" s="300" t="str">
        <f>IF(Animateurs!A6&lt;&gt;0,Animateurs!A6,"")</f>
        <v/>
      </c>
      <c r="B19" s="301" t="e">
        <f>(VLOOKUP(A19:A23,Animateurs!$A$3:$J$20,9,FALSE))</f>
        <v>#N/A</v>
      </c>
      <c r="C19" s="334" t="s">
        <v>36</v>
      </c>
      <c r="D19" s="330">
        <f>'Suivi objectifs'!D19</f>
        <v>0</v>
      </c>
      <c r="E19" s="330">
        <f>D19</f>
        <v>0</v>
      </c>
      <c r="F19" s="335">
        <f>'Suivi objectifs'!F19</f>
        <v>0</v>
      </c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302"/>
      <c r="AQ19" s="302"/>
      <c r="AR19" s="302"/>
      <c r="AS19" s="302"/>
      <c r="AT19" s="302"/>
      <c r="AU19" s="302"/>
      <c r="AV19" s="302"/>
      <c r="AW19" s="302"/>
      <c r="AX19" s="302"/>
      <c r="AY19" s="302"/>
      <c r="AZ19" s="302"/>
      <c r="BA19" s="302"/>
      <c r="BB19" s="302"/>
      <c r="BC19" s="302"/>
      <c r="BD19" s="302"/>
      <c r="BE19" s="302"/>
      <c r="BF19" s="302"/>
      <c r="BG19" s="302"/>
      <c r="BH19" s="302"/>
      <c r="BI19" s="302"/>
      <c r="BJ19" s="302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302"/>
      <c r="BY19" s="302"/>
      <c r="BZ19" s="302"/>
      <c r="CA19" s="302"/>
      <c r="CB19" s="302"/>
      <c r="CC19" s="302"/>
      <c r="CD19" s="302"/>
      <c r="CE19" s="302"/>
      <c r="CF19" s="302"/>
      <c r="CG19" s="302"/>
      <c r="CH19" s="302"/>
      <c r="CI19" s="302"/>
      <c r="CJ19" s="302"/>
      <c r="CK19" s="302"/>
      <c r="CL19" s="302"/>
      <c r="CM19" s="302"/>
      <c r="CN19" s="302"/>
      <c r="CO19" s="302"/>
      <c r="CP19" s="302"/>
      <c r="CQ19" s="302"/>
      <c r="CR19" s="302"/>
      <c r="CS19" s="302"/>
      <c r="CT19" s="302"/>
      <c r="CU19" s="302"/>
      <c r="CV19" s="302"/>
      <c r="CW19" s="302"/>
      <c r="CX19" s="302"/>
      <c r="CY19" s="302"/>
      <c r="CZ19" s="302"/>
      <c r="DA19" s="302"/>
      <c r="DB19" s="302"/>
      <c r="DC19" s="302"/>
      <c r="DD19" s="302"/>
      <c r="DE19" s="302"/>
      <c r="DF19" s="302"/>
      <c r="DG19" s="302"/>
      <c r="DH19" s="302"/>
      <c r="DI19" s="302"/>
      <c r="DJ19" s="302"/>
      <c r="DK19" s="302"/>
      <c r="DL19" s="302"/>
      <c r="DM19" s="302"/>
      <c r="DN19" s="302"/>
      <c r="DO19" s="302"/>
      <c r="DP19" s="302"/>
      <c r="DQ19" s="302"/>
      <c r="DR19" s="302"/>
      <c r="DS19" s="302"/>
      <c r="DT19" s="302"/>
      <c r="DU19" s="302"/>
      <c r="DV19" s="302"/>
      <c r="DW19" s="302"/>
      <c r="DX19" s="302"/>
      <c r="DY19" s="302"/>
      <c r="DZ19" s="302"/>
      <c r="EA19" s="302"/>
      <c r="EB19" s="302"/>
      <c r="EC19" s="302"/>
      <c r="ED19" s="302"/>
      <c r="EE19" s="302"/>
      <c r="EF19" s="302"/>
      <c r="EG19" s="302"/>
      <c r="EH19" s="302"/>
      <c r="EI19" s="302"/>
      <c r="EJ19" s="302"/>
      <c r="EK19" s="302"/>
      <c r="EL19" s="302"/>
      <c r="EM19" s="302"/>
      <c r="EN19" s="302"/>
      <c r="EO19" s="302"/>
      <c r="EP19" s="302"/>
      <c r="EQ19" s="302"/>
      <c r="ER19" s="302"/>
      <c r="ES19" s="302"/>
      <c r="ET19" s="302"/>
      <c r="EU19" s="302"/>
    </row>
    <row r="20" spans="1:151" ht="18" customHeight="1" x14ac:dyDescent="0.2">
      <c r="A20" s="303"/>
      <c r="B20" s="304" t="e">
        <f>B19</f>
        <v>#N/A</v>
      </c>
      <c r="C20" s="334" t="s">
        <v>85</v>
      </c>
      <c r="D20" s="330">
        <f>'Suivi objectifs'!D20</f>
        <v>0</v>
      </c>
      <c r="E20" s="330">
        <f t="shared" ref="E20:E23" si="4">D20</f>
        <v>0</v>
      </c>
      <c r="F20" s="335">
        <f>'Suivi objectifs'!F20</f>
        <v>0</v>
      </c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/>
      <c r="CM20" s="302"/>
      <c r="CN20" s="302"/>
      <c r="CO20" s="302"/>
      <c r="CP20" s="302"/>
      <c r="CQ20" s="302"/>
      <c r="CR20" s="302"/>
      <c r="CS20" s="302"/>
      <c r="CT20" s="302"/>
      <c r="CU20" s="302"/>
      <c r="CV20" s="302"/>
      <c r="CW20" s="302"/>
      <c r="CX20" s="302"/>
      <c r="CY20" s="302"/>
      <c r="CZ20" s="302"/>
      <c r="DA20" s="302"/>
      <c r="DB20" s="302"/>
      <c r="DC20" s="302"/>
      <c r="DD20" s="302"/>
      <c r="DE20" s="302"/>
      <c r="DF20" s="302"/>
      <c r="DG20" s="302"/>
      <c r="DH20" s="302"/>
      <c r="DI20" s="302"/>
      <c r="DJ20" s="302"/>
      <c r="DK20" s="302"/>
      <c r="DL20" s="302"/>
      <c r="DM20" s="302"/>
      <c r="DN20" s="302"/>
      <c r="DO20" s="302"/>
      <c r="DP20" s="302"/>
      <c r="DQ20" s="302"/>
      <c r="DR20" s="302"/>
      <c r="DS20" s="302"/>
      <c r="DT20" s="302"/>
      <c r="DU20" s="302"/>
      <c r="DV20" s="302"/>
      <c r="DW20" s="302"/>
      <c r="DX20" s="302"/>
      <c r="DY20" s="302"/>
      <c r="DZ20" s="302"/>
      <c r="EA20" s="302"/>
      <c r="EB20" s="302"/>
      <c r="EC20" s="302"/>
      <c r="ED20" s="302"/>
      <c r="EE20" s="302"/>
      <c r="EF20" s="302"/>
      <c r="EG20" s="302"/>
      <c r="EH20" s="302"/>
      <c r="EI20" s="302"/>
      <c r="EJ20" s="302"/>
      <c r="EK20" s="302"/>
      <c r="EL20" s="302"/>
      <c r="EM20" s="302"/>
      <c r="EN20" s="302"/>
      <c r="EO20" s="302"/>
      <c r="EP20" s="302"/>
      <c r="EQ20" s="302"/>
      <c r="ER20" s="302"/>
      <c r="ES20" s="302"/>
      <c r="ET20" s="302"/>
      <c r="EU20" s="302"/>
    </row>
    <row r="21" spans="1:151" s="305" customFormat="1" ht="18" customHeight="1" x14ac:dyDescent="0.2">
      <c r="A21" s="303"/>
      <c r="B21" s="304" t="e">
        <f t="shared" ref="B21:B23" si="5">B20</f>
        <v>#N/A</v>
      </c>
      <c r="C21" s="334" t="s">
        <v>35</v>
      </c>
      <c r="D21" s="330">
        <f>'Suivi objectifs'!D21</f>
        <v>0</v>
      </c>
      <c r="E21" s="330">
        <f t="shared" si="4"/>
        <v>0</v>
      </c>
      <c r="F21" s="335">
        <f>'Suivi objectifs'!F21</f>
        <v>0</v>
      </c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2"/>
      <c r="CG21" s="302"/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2"/>
      <c r="CT21" s="302"/>
      <c r="CU21" s="302"/>
      <c r="CV21" s="302"/>
      <c r="CW21" s="302"/>
      <c r="CX21" s="302"/>
      <c r="CY21" s="302"/>
      <c r="CZ21" s="302"/>
      <c r="DA21" s="302"/>
      <c r="DB21" s="302"/>
      <c r="DC21" s="302"/>
      <c r="DD21" s="302"/>
      <c r="DE21" s="302"/>
      <c r="DF21" s="302"/>
      <c r="DG21" s="302"/>
      <c r="DH21" s="302"/>
      <c r="DI21" s="302"/>
      <c r="DJ21" s="302"/>
      <c r="DK21" s="302"/>
      <c r="DL21" s="302"/>
      <c r="DM21" s="302"/>
      <c r="DN21" s="302"/>
      <c r="DO21" s="302"/>
      <c r="DP21" s="302"/>
      <c r="DQ21" s="302"/>
      <c r="DR21" s="302"/>
      <c r="DS21" s="302"/>
      <c r="DT21" s="302"/>
      <c r="DU21" s="302"/>
      <c r="DV21" s="302"/>
      <c r="DW21" s="302"/>
      <c r="DX21" s="302"/>
      <c r="DY21" s="302"/>
      <c r="DZ21" s="302"/>
      <c r="EA21" s="302"/>
      <c r="EB21" s="302"/>
      <c r="EC21" s="302"/>
      <c r="ED21" s="302"/>
      <c r="EE21" s="302"/>
      <c r="EF21" s="302"/>
      <c r="EG21" s="302"/>
      <c r="EH21" s="302"/>
      <c r="EI21" s="302"/>
      <c r="EJ21" s="302"/>
      <c r="EK21" s="302"/>
      <c r="EL21" s="302"/>
      <c r="EM21" s="302"/>
      <c r="EN21" s="302"/>
      <c r="EO21" s="302"/>
      <c r="EP21" s="302"/>
      <c r="EQ21" s="302"/>
      <c r="ER21" s="302"/>
      <c r="ES21" s="302"/>
      <c r="ET21" s="302"/>
      <c r="EU21" s="302"/>
    </row>
    <row r="22" spans="1:151" ht="18" customHeight="1" x14ac:dyDescent="0.2">
      <c r="A22" s="303"/>
      <c r="B22" s="304" t="e">
        <f t="shared" si="5"/>
        <v>#N/A</v>
      </c>
      <c r="C22" s="334" t="s">
        <v>86</v>
      </c>
      <c r="D22" s="330">
        <f>'Suivi objectifs'!D22</f>
        <v>0</v>
      </c>
      <c r="E22" s="330">
        <f t="shared" si="4"/>
        <v>0</v>
      </c>
      <c r="F22" s="335">
        <f>'Suivi objectifs'!F22</f>
        <v>0</v>
      </c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302"/>
      <c r="BR22" s="302"/>
      <c r="BS22" s="302"/>
      <c r="BT22" s="302"/>
      <c r="BU22" s="302"/>
      <c r="BV22" s="302"/>
      <c r="BW22" s="302"/>
      <c r="BX22" s="302"/>
      <c r="BY22" s="302"/>
      <c r="BZ22" s="302"/>
      <c r="CA22" s="302"/>
      <c r="CB22" s="302"/>
      <c r="CC22" s="302"/>
      <c r="CD22" s="302"/>
      <c r="CE22" s="302"/>
      <c r="CF22" s="302"/>
      <c r="CG22" s="302"/>
      <c r="CH22" s="302"/>
      <c r="CI22" s="302"/>
      <c r="CJ22" s="302"/>
      <c r="CK22" s="302"/>
      <c r="CL22" s="302"/>
      <c r="CM22" s="302"/>
      <c r="CN22" s="302"/>
      <c r="CO22" s="302"/>
      <c r="CP22" s="302"/>
      <c r="CQ22" s="302"/>
      <c r="CR22" s="302"/>
      <c r="CS22" s="302"/>
      <c r="CT22" s="302"/>
      <c r="CU22" s="302"/>
      <c r="CV22" s="302"/>
      <c r="CW22" s="302"/>
      <c r="CX22" s="302"/>
      <c r="CY22" s="302"/>
      <c r="CZ22" s="302"/>
      <c r="DA22" s="302"/>
      <c r="DB22" s="302"/>
      <c r="DC22" s="302"/>
      <c r="DD22" s="302"/>
      <c r="DE22" s="302"/>
      <c r="DF22" s="302"/>
      <c r="DG22" s="302"/>
      <c r="DH22" s="302"/>
      <c r="DI22" s="302"/>
      <c r="DJ22" s="302"/>
      <c r="DK22" s="302"/>
      <c r="DL22" s="302"/>
      <c r="DM22" s="302"/>
      <c r="DN22" s="302"/>
      <c r="DO22" s="302"/>
      <c r="DP22" s="302"/>
      <c r="DQ22" s="302"/>
      <c r="DR22" s="302"/>
      <c r="DS22" s="302"/>
      <c r="DT22" s="302"/>
      <c r="DU22" s="302"/>
      <c r="DV22" s="302"/>
      <c r="DW22" s="302"/>
      <c r="DX22" s="302"/>
      <c r="DY22" s="302"/>
      <c r="DZ22" s="302"/>
      <c r="EA22" s="302"/>
      <c r="EB22" s="302"/>
      <c r="EC22" s="302"/>
      <c r="ED22" s="302"/>
      <c r="EE22" s="302"/>
      <c r="EF22" s="302"/>
      <c r="EG22" s="302"/>
      <c r="EH22" s="302"/>
      <c r="EI22" s="302"/>
      <c r="EJ22" s="302"/>
      <c r="EK22" s="302"/>
      <c r="EL22" s="302"/>
      <c r="EM22" s="302"/>
      <c r="EN22" s="302"/>
      <c r="EO22" s="302"/>
      <c r="EP22" s="302"/>
      <c r="EQ22" s="302"/>
      <c r="ER22" s="302"/>
      <c r="ES22" s="302"/>
      <c r="ET22" s="302"/>
      <c r="EU22" s="302"/>
    </row>
    <row r="23" spans="1:151" ht="18" customHeight="1" thickBot="1" x14ac:dyDescent="0.25">
      <c r="A23" s="306"/>
      <c r="B23" s="307" t="e">
        <f t="shared" si="5"/>
        <v>#N/A</v>
      </c>
      <c r="C23" s="334" t="s">
        <v>87</v>
      </c>
      <c r="D23" s="330">
        <f>'Suivi objectifs'!D23</f>
        <v>0</v>
      </c>
      <c r="E23" s="330">
        <f t="shared" si="4"/>
        <v>0</v>
      </c>
      <c r="F23" s="335">
        <f>'Suivi objectifs'!F23</f>
        <v>0</v>
      </c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302"/>
      <c r="CB23" s="302"/>
      <c r="CC23" s="302"/>
      <c r="CD23" s="302"/>
      <c r="CE23" s="302"/>
      <c r="CF23" s="302"/>
      <c r="CG23" s="302"/>
      <c r="CH23" s="302"/>
      <c r="CI23" s="302"/>
      <c r="CJ23" s="302"/>
      <c r="CK23" s="302"/>
      <c r="CL23" s="302"/>
      <c r="CM23" s="302"/>
      <c r="CN23" s="302"/>
      <c r="CO23" s="302"/>
      <c r="CP23" s="302"/>
      <c r="CQ23" s="302"/>
      <c r="CR23" s="302"/>
      <c r="CS23" s="302"/>
      <c r="CT23" s="302"/>
      <c r="CU23" s="302"/>
      <c r="CV23" s="302"/>
      <c r="CW23" s="302"/>
      <c r="CX23" s="302"/>
      <c r="CY23" s="302"/>
      <c r="CZ23" s="302"/>
      <c r="DA23" s="302"/>
      <c r="DB23" s="302"/>
      <c r="DC23" s="302"/>
      <c r="DD23" s="302"/>
      <c r="DE23" s="302"/>
      <c r="DF23" s="302"/>
      <c r="DG23" s="302"/>
      <c r="DH23" s="302"/>
      <c r="DI23" s="302"/>
      <c r="DJ23" s="302"/>
      <c r="DK23" s="302"/>
      <c r="DL23" s="302"/>
      <c r="DM23" s="302"/>
      <c r="DN23" s="302"/>
      <c r="DO23" s="302"/>
      <c r="DP23" s="302"/>
      <c r="DQ23" s="302"/>
      <c r="DR23" s="302"/>
      <c r="DS23" s="302"/>
      <c r="DT23" s="302"/>
      <c r="DU23" s="302"/>
      <c r="DV23" s="302"/>
      <c r="DW23" s="302"/>
      <c r="DX23" s="302"/>
      <c r="DY23" s="302"/>
      <c r="DZ23" s="302"/>
      <c r="EA23" s="302"/>
      <c r="EB23" s="302"/>
      <c r="EC23" s="302"/>
      <c r="ED23" s="302"/>
      <c r="EE23" s="302"/>
      <c r="EF23" s="302"/>
      <c r="EG23" s="302"/>
      <c r="EH23" s="302"/>
      <c r="EI23" s="302"/>
      <c r="EJ23" s="302"/>
      <c r="EK23" s="302"/>
      <c r="EL23" s="302"/>
      <c r="EM23" s="302"/>
      <c r="EN23" s="302"/>
      <c r="EO23" s="302"/>
      <c r="EP23" s="302"/>
      <c r="EQ23" s="302"/>
      <c r="ER23" s="302"/>
      <c r="ES23" s="302"/>
      <c r="ET23" s="302"/>
      <c r="EU23" s="302"/>
    </row>
    <row r="24" spans="1:151" ht="18" customHeight="1" x14ac:dyDescent="0.2">
      <c r="A24" s="300" t="str">
        <f>IF(Animateurs!A7&lt;&gt;0,Animateurs!A7,"")</f>
        <v/>
      </c>
      <c r="B24" s="301" t="e">
        <f>(VLOOKUP(A24:A28,Animateurs!$A$3:$J$20,9,FALSE))</f>
        <v>#N/A</v>
      </c>
      <c r="C24" s="334" t="s">
        <v>36</v>
      </c>
      <c r="D24" s="330">
        <f>'Suivi objectifs'!D24</f>
        <v>0</v>
      </c>
      <c r="E24" s="330">
        <f>D24</f>
        <v>0</v>
      </c>
      <c r="F24" s="335">
        <f>'Suivi objectifs'!F24</f>
        <v>0</v>
      </c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/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/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/>
      <c r="DJ24" s="302"/>
      <c r="DK24" s="302"/>
      <c r="DL24" s="302"/>
      <c r="DM24" s="302"/>
      <c r="DN24" s="302"/>
      <c r="DO24" s="302"/>
      <c r="DP24" s="302"/>
      <c r="DQ24" s="302"/>
      <c r="DR24" s="302"/>
      <c r="DS24" s="302"/>
      <c r="DT24" s="302"/>
      <c r="DU24" s="302"/>
      <c r="DV24" s="302"/>
      <c r="DW24" s="302"/>
      <c r="DX24" s="302"/>
      <c r="DY24" s="302"/>
      <c r="DZ24" s="302"/>
      <c r="EA24" s="302"/>
      <c r="EB24" s="302"/>
      <c r="EC24" s="302"/>
      <c r="ED24" s="302"/>
      <c r="EE24" s="302"/>
      <c r="EF24" s="302"/>
      <c r="EG24" s="302"/>
      <c r="EH24" s="302"/>
      <c r="EI24" s="302"/>
      <c r="EJ24" s="302"/>
      <c r="EK24" s="302"/>
      <c r="EL24" s="302"/>
      <c r="EM24" s="302"/>
      <c r="EN24" s="302"/>
      <c r="EO24" s="302"/>
      <c r="EP24" s="302"/>
      <c r="EQ24" s="302"/>
      <c r="ER24" s="302"/>
      <c r="ES24" s="302"/>
      <c r="ET24" s="302"/>
      <c r="EU24" s="302"/>
    </row>
    <row r="25" spans="1:151" ht="18" customHeight="1" x14ac:dyDescent="0.2">
      <c r="A25" s="303"/>
      <c r="B25" s="304" t="e">
        <f>B24</f>
        <v>#N/A</v>
      </c>
      <c r="C25" s="334" t="s">
        <v>85</v>
      </c>
      <c r="D25" s="330">
        <f>'Suivi objectifs'!D25</f>
        <v>0</v>
      </c>
      <c r="E25" s="330">
        <f t="shared" ref="E25:E28" si="6">D25</f>
        <v>0</v>
      </c>
      <c r="F25" s="335">
        <f>'Suivi objectifs'!F25</f>
        <v>0</v>
      </c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  <c r="BX25" s="302"/>
      <c r="BY25" s="302"/>
      <c r="BZ25" s="302"/>
      <c r="CA25" s="302"/>
      <c r="CB25" s="302"/>
      <c r="CC25" s="302"/>
      <c r="CD25" s="302"/>
      <c r="CE25" s="302"/>
      <c r="CF25" s="302"/>
      <c r="CG25" s="302"/>
      <c r="CH25" s="302"/>
      <c r="CI25" s="302"/>
      <c r="CJ25" s="302"/>
      <c r="CK25" s="302"/>
      <c r="CL25" s="302"/>
      <c r="CM25" s="302"/>
      <c r="CN25" s="302"/>
      <c r="CO25" s="302"/>
      <c r="CP25" s="302"/>
      <c r="CQ25" s="302"/>
      <c r="CR25" s="302"/>
      <c r="CS25" s="302"/>
      <c r="CT25" s="302"/>
      <c r="CU25" s="302"/>
      <c r="CV25" s="302"/>
      <c r="CW25" s="302"/>
      <c r="CX25" s="302"/>
      <c r="CY25" s="302"/>
      <c r="CZ25" s="302"/>
      <c r="DA25" s="302"/>
      <c r="DB25" s="302"/>
      <c r="DC25" s="302"/>
      <c r="DD25" s="302"/>
      <c r="DE25" s="302"/>
      <c r="DF25" s="302"/>
      <c r="DG25" s="302"/>
      <c r="DH25" s="302"/>
      <c r="DI25" s="302"/>
      <c r="DJ25" s="302"/>
      <c r="DK25" s="302"/>
      <c r="DL25" s="302"/>
      <c r="DM25" s="302"/>
      <c r="DN25" s="302"/>
      <c r="DO25" s="302"/>
      <c r="DP25" s="302"/>
      <c r="DQ25" s="302"/>
      <c r="DR25" s="302"/>
      <c r="DS25" s="302"/>
      <c r="DT25" s="302"/>
      <c r="DU25" s="302"/>
      <c r="DV25" s="302"/>
      <c r="DW25" s="302"/>
      <c r="DX25" s="302"/>
      <c r="DY25" s="302"/>
      <c r="DZ25" s="302"/>
      <c r="EA25" s="302"/>
      <c r="EB25" s="302"/>
      <c r="EC25" s="302"/>
      <c r="ED25" s="302"/>
      <c r="EE25" s="302"/>
      <c r="EF25" s="302"/>
      <c r="EG25" s="302"/>
      <c r="EH25" s="302"/>
      <c r="EI25" s="302"/>
      <c r="EJ25" s="302"/>
      <c r="EK25" s="302"/>
      <c r="EL25" s="302"/>
      <c r="EM25" s="302"/>
      <c r="EN25" s="302"/>
      <c r="EO25" s="302"/>
      <c r="EP25" s="302"/>
      <c r="EQ25" s="302"/>
      <c r="ER25" s="302"/>
      <c r="ES25" s="302"/>
      <c r="ET25" s="302"/>
      <c r="EU25" s="302"/>
    </row>
    <row r="26" spans="1:151" s="305" customFormat="1" ht="18" customHeight="1" x14ac:dyDescent="0.2">
      <c r="A26" s="303"/>
      <c r="B26" s="304" t="e">
        <f t="shared" ref="B26:B28" si="7">B25</f>
        <v>#N/A</v>
      </c>
      <c r="C26" s="334" t="s">
        <v>35</v>
      </c>
      <c r="D26" s="330">
        <f>'Suivi objectifs'!D26</f>
        <v>0</v>
      </c>
      <c r="E26" s="330">
        <f t="shared" si="6"/>
        <v>0</v>
      </c>
      <c r="F26" s="335">
        <f>'Suivi objectifs'!F26</f>
        <v>0</v>
      </c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  <c r="BX26" s="302"/>
      <c r="BY26" s="302"/>
      <c r="BZ26" s="302"/>
      <c r="CA26" s="302"/>
      <c r="CB26" s="302"/>
      <c r="CC26" s="302"/>
      <c r="CD26" s="302"/>
      <c r="CE26" s="302"/>
      <c r="CF26" s="302"/>
      <c r="CG26" s="302"/>
      <c r="CH26" s="302"/>
      <c r="CI26" s="302"/>
      <c r="CJ26" s="302"/>
      <c r="CK26" s="302"/>
      <c r="CL26" s="302"/>
      <c r="CM26" s="302"/>
      <c r="CN26" s="302"/>
      <c r="CO26" s="302"/>
      <c r="CP26" s="302"/>
      <c r="CQ26" s="302"/>
      <c r="CR26" s="302"/>
      <c r="CS26" s="302"/>
      <c r="CT26" s="302"/>
      <c r="CU26" s="302"/>
      <c r="CV26" s="302"/>
      <c r="CW26" s="302"/>
      <c r="CX26" s="302"/>
      <c r="CY26" s="302"/>
      <c r="CZ26" s="302"/>
      <c r="DA26" s="302"/>
      <c r="DB26" s="302"/>
      <c r="DC26" s="302"/>
      <c r="DD26" s="302"/>
      <c r="DE26" s="302"/>
      <c r="DF26" s="302"/>
      <c r="DG26" s="302"/>
      <c r="DH26" s="302"/>
      <c r="DI26" s="302"/>
      <c r="DJ26" s="302"/>
      <c r="DK26" s="302"/>
      <c r="DL26" s="302"/>
      <c r="DM26" s="302"/>
      <c r="DN26" s="302"/>
      <c r="DO26" s="302"/>
      <c r="DP26" s="302"/>
      <c r="DQ26" s="302"/>
      <c r="DR26" s="302"/>
      <c r="DS26" s="302"/>
      <c r="DT26" s="302"/>
      <c r="DU26" s="302"/>
      <c r="DV26" s="302"/>
      <c r="DW26" s="302"/>
      <c r="DX26" s="302"/>
      <c r="DY26" s="302"/>
      <c r="DZ26" s="302"/>
      <c r="EA26" s="302"/>
      <c r="EB26" s="302"/>
      <c r="EC26" s="302"/>
      <c r="ED26" s="302"/>
      <c r="EE26" s="302"/>
      <c r="EF26" s="302"/>
      <c r="EG26" s="302"/>
      <c r="EH26" s="302"/>
      <c r="EI26" s="302"/>
      <c r="EJ26" s="302"/>
      <c r="EK26" s="302"/>
      <c r="EL26" s="302"/>
      <c r="EM26" s="302"/>
      <c r="EN26" s="302"/>
      <c r="EO26" s="302"/>
      <c r="EP26" s="302"/>
      <c r="EQ26" s="302"/>
      <c r="ER26" s="302"/>
      <c r="ES26" s="302"/>
      <c r="ET26" s="302"/>
      <c r="EU26" s="302"/>
    </row>
    <row r="27" spans="1:151" ht="18" customHeight="1" x14ac:dyDescent="0.2">
      <c r="A27" s="303"/>
      <c r="B27" s="304" t="e">
        <f t="shared" si="7"/>
        <v>#N/A</v>
      </c>
      <c r="C27" s="334" t="s">
        <v>86</v>
      </c>
      <c r="D27" s="330">
        <f>'Suivi objectifs'!D27</f>
        <v>0</v>
      </c>
      <c r="E27" s="330">
        <f t="shared" si="6"/>
        <v>0</v>
      </c>
      <c r="F27" s="335">
        <f>'Suivi objectifs'!F27</f>
        <v>0</v>
      </c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  <c r="CA27" s="302"/>
      <c r="CB27" s="302"/>
      <c r="CC27" s="302"/>
      <c r="CD27" s="302"/>
      <c r="CE27" s="302"/>
      <c r="CF27" s="302"/>
      <c r="CG27" s="302"/>
      <c r="CH27" s="302"/>
      <c r="CI27" s="302"/>
      <c r="CJ27" s="302"/>
      <c r="CK27" s="302"/>
      <c r="CL27" s="302"/>
      <c r="CM27" s="302"/>
      <c r="CN27" s="302"/>
      <c r="CO27" s="302"/>
      <c r="CP27" s="302"/>
      <c r="CQ27" s="302"/>
      <c r="CR27" s="302"/>
      <c r="CS27" s="302"/>
      <c r="CT27" s="302"/>
      <c r="CU27" s="302"/>
      <c r="CV27" s="302"/>
      <c r="CW27" s="302"/>
      <c r="CX27" s="302"/>
      <c r="CY27" s="302"/>
      <c r="CZ27" s="302"/>
      <c r="DA27" s="302"/>
      <c r="DB27" s="302"/>
      <c r="DC27" s="302"/>
      <c r="DD27" s="302"/>
      <c r="DE27" s="302"/>
      <c r="DF27" s="302"/>
      <c r="DG27" s="302"/>
      <c r="DH27" s="302"/>
      <c r="DI27" s="302"/>
      <c r="DJ27" s="302"/>
      <c r="DK27" s="302"/>
      <c r="DL27" s="302"/>
      <c r="DM27" s="302"/>
      <c r="DN27" s="302"/>
      <c r="DO27" s="302"/>
      <c r="DP27" s="302"/>
      <c r="DQ27" s="302"/>
      <c r="DR27" s="302"/>
      <c r="DS27" s="302"/>
      <c r="DT27" s="302"/>
      <c r="DU27" s="302"/>
      <c r="DV27" s="302"/>
      <c r="DW27" s="302"/>
      <c r="DX27" s="302"/>
      <c r="DY27" s="302"/>
      <c r="DZ27" s="302"/>
      <c r="EA27" s="302"/>
      <c r="EB27" s="302"/>
      <c r="EC27" s="302"/>
      <c r="ED27" s="302"/>
      <c r="EE27" s="302"/>
      <c r="EF27" s="302"/>
      <c r="EG27" s="302"/>
      <c r="EH27" s="302"/>
      <c r="EI27" s="302"/>
      <c r="EJ27" s="302"/>
      <c r="EK27" s="302"/>
      <c r="EL27" s="302"/>
      <c r="EM27" s="302"/>
      <c r="EN27" s="302"/>
      <c r="EO27" s="302"/>
      <c r="EP27" s="302"/>
      <c r="EQ27" s="302"/>
      <c r="ER27" s="302"/>
      <c r="ES27" s="302"/>
      <c r="ET27" s="302"/>
      <c r="EU27" s="302"/>
    </row>
    <row r="28" spans="1:151" ht="18" customHeight="1" thickBot="1" x14ac:dyDescent="0.25">
      <c r="A28" s="306"/>
      <c r="B28" s="307" t="e">
        <f t="shared" si="7"/>
        <v>#N/A</v>
      </c>
      <c r="C28" s="334" t="s">
        <v>87</v>
      </c>
      <c r="D28" s="330">
        <f>'Suivi objectifs'!D28</f>
        <v>0</v>
      </c>
      <c r="E28" s="330">
        <f t="shared" si="6"/>
        <v>0</v>
      </c>
      <c r="F28" s="335">
        <f>'Suivi objectifs'!F28</f>
        <v>0</v>
      </c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  <c r="BX28" s="302"/>
      <c r="BY28" s="302"/>
      <c r="BZ28" s="302"/>
      <c r="CA28" s="302"/>
      <c r="CB28" s="302"/>
      <c r="CC28" s="302"/>
      <c r="CD28" s="302"/>
      <c r="CE28" s="302"/>
      <c r="CF28" s="302"/>
      <c r="CG28" s="302"/>
      <c r="CH28" s="302"/>
      <c r="CI28" s="302"/>
      <c r="CJ28" s="302"/>
      <c r="CK28" s="302"/>
      <c r="CL28" s="302"/>
      <c r="CM28" s="302"/>
      <c r="CN28" s="302"/>
      <c r="CO28" s="302"/>
      <c r="CP28" s="302"/>
      <c r="CQ28" s="302"/>
      <c r="CR28" s="302"/>
      <c r="CS28" s="302"/>
      <c r="CT28" s="302"/>
      <c r="CU28" s="302"/>
      <c r="CV28" s="302"/>
      <c r="CW28" s="302"/>
      <c r="CX28" s="302"/>
      <c r="CY28" s="302"/>
      <c r="CZ28" s="302"/>
      <c r="DA28" s="302"/>
      <c r="DB28" s="302"/>
      <c r="DC28" s="302"/>
      <c r="DD28" s="302"/>
      <c r="DE28" s="302"/>
      <c r="DF28" s="302"/>
      <c r="DG28" s="302"/>
      <c r="DH28" s="302"/>
      <c r="DI28" s="302"/>
      <c r="DJ28" s="302"/>
      <c r="DK28" s="302"/>
      <c r="DL28" s="302"/>
      <c r="DM28" s="302"/>
      <c r="DN28" s="302"/>
      <c r="DO28" s="302"/>
      <c r="DP28" s="302"/>
      <c r="DQ28" s="302"/>
      <c r="DR28" s="302"/>
      <c r="DS28" s="302"/>
      <c r="DT28" s="302"/>
      <c r="DU28" s="302"/>
      <c r="DV28" s="302"/>
      <c r="DW28" s="302"/>
      <c r="DX28" s="302"/>
      <c r="DY28" s="302"/>
      <c r="DZ28" s="302"/>
      <c r="EA28" s="302"/>
      <c r="EB28" s="302"/>
      <c r="EC28" s="302"/>
      <c r="ED28" s="302"/>
      <c r="EE28" s="302"/>
      <c r="EF28" s="302"/>
      <c r="EG28" s="302"/>
      <c r="EH28" s="302"/>
      <c r="EI28" s="302"/>
      <c r="EJ28" s="302"/>
      <c r="EK28" s="302"/>
      <c r="EL28" s="302"/>
      <c r="EM28" s="302"/>
      <c r="EN28" s="302"/>
      <c r="EO28" s="302"/>
      <c r="EP28" s="302"/>
      <c r="EQ28" s="302"/>
      <c r="ER28" s="302"/>
      <c r="ES28" s="302"/>
      <c r="ET28" s="302"/>
      <c r="EU28" s="302"/>
    </row>
    <row r="29" spans="1:151" ht="18" customHeight="1" x14ac:dyDescent="0.2">
      <c r="A29" s="300" t="str">
        <f>IF(Animateurs!A8&lt;&gt;0,Animateurs!A8,"")</f>
        <v/>
      </c>
      <c r="B29" s="301" t="e">
        <f>(VLOOKUP(A29:A33,Animateurs!$A$3:$J$20,9,FALSE))</f>
        <v>#N/A</v>
      </c>
      <c r="C29" s="334" t="s">
        <v>36</v>
      </c>
      <c r="D29" s="330">
        <f>'Suivi objectifs'!D29</f>
        <v>0</v>
      </c>
      <c r="E29" s="330">
        <f>D29</f>
        <v>0</v>
      </c>
      <c r="F29" s="335">
        <f>'Suivi objectifs'!F29</f>
        <v>0</v>
      </c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  <c r="BB29" s="302"/>
      <c r="BC29" s="302"/>
      <c r="BD29" s="302"/>
      <c r="BE29" s="302"/>
      <c r="BF29" s="302"/>
      <c r="BG29" s="302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  <c r="BX29" s="302"/>
      <c r="BY29" s="302"/>
      <c r="BZ29" s="302"/>
      <c r="CA29" s="302"/>
      <c r="CB29" s="302"/>
      <c r="CC29" s="302"/>
      <c r="CD29" s="302"/>
      <c r="CE29" s="302"/>
      <c r="CF29" s="302"/>
      <c r="CG29" s="302"/>
      <c r="CH29" s="302"/>
      <c r="CI29" s="302"/>
      <c r="CJ29" s="302"/>
      <c r="CK29" s="302"/>
      <c r="CL29" s="302"/>
      <c r="CM29" s="302"/>
      <c r="CN29" s="302"/>
      <c r="CO29" s="302"/>
      <c r="CP29" s="302"/>
      <c r="CQ29" s="302"/>
      <c r="CR29" s="302"/>
      <c r="CS29" s="302"/>
      <c r="CT29" s="302"/>
      <c r="CU29" s="302"/>
      <c r="CV29" s="302"/>
      <c r="CW29" s="302"/>
      <c r="CX29" s="302"/>
      <c r="CY29" s="302"/>
      <c r="CZ29" s="302"/>
      <c r="DA29" s="302"/>
      <c r="DB29" s="302"/>
      <c r="DC29" s="302"/>
      <c r="DD29" s="302"/>
      <c r="DE29" s="302"/>
      <c r="DF29" s="302"/>
      <c r="DG29" s="302"/>
      <c r="DH29" s="302"/>
      <c r="DI29" s="302"/>
      <c r="DJ29" s="302"/>
      <c r="DK29" s="302"/>
      <c r="DL29" s="302"/>
      <c r="DM29" s="302"/>
      <c r="DN29" s="302"/>
      <c r="DO29" s="302"/>
      <c r="DP29" s="302"/>
      <c r="DQ29" s="302"/>
      <c r="DR29" s="302"/>
      <c r="DS29" s="302"/>
      <c r="DT29" s="302"/>
      <c r="DU29" s="302"/>
      <c r="DV29" s="302"/>
      <c r="DW29" s="302"/>
      <c r="DX29" s="302"/>
      <c r="DY29" s="302"/>
      <c r="DZ29" s="302"/>
      <c r="EA29" s="302"/>
      <c r="EB29" s="302"/>
      <c r="EC29" s="302"/>
      <c r="ED29" s="302"/>
      <c r="EE29" s="302"/>
      <c r="EF29" s="302"/>
      <c r="EG29" s="302"/>
      <c r="EH29" s="302"/>
      <c r="EI29" s="302"/>
      <c r="EJ29" s="302"/>
      <c r="EK29" s="302"/>
      <c r="EL29" s="302"/>
      <c r="EM29" s="302"/>
      <c r="EN29" s="302"/>
      <c r="EO29" s="302"/>
      <c r="EP29" s="302"/>
      <c r="EQ29" s="302"/>
      <c r="ER29" s="302"/>
      <c r="ES29" s="302"/>
      <c r="ET29" s="302"/>
      <c r="EU29" s="302"/>
    </row>
    <row r="30" spans="1:151" ht="18" customHeight="1" x14ac:dyDescent="0.2">
      <c r="A30" s="303"/>
      <c r="B30" s="304" t="e">
        <f>B29</f>
        <v>#N/A</v>
      </c>
      <c r="C30" s="334" t="s">
        <v>85</v>
      </c>
      <c r="D30" s="330">
        <f>'Suivi objectifs'!D30</f>
        <v>0</v>
      </c>
      <c r="E30" s="330">
        <f t="shared" ref="E30:E33" si="8">D30</f>
        <v>0</v>
      </c>
      <c r="F30" s="335">
        <f>'Suivi objectifs'!F30</f>
        <v>0</v>
      </c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  <c r="BX30" s="302"/>
      <c r="BY30" s="302"/>
      <c r="BZ30" s="302"/>
      <c r="CA30" s="302"/>
      <c r="CB30" s="302"/>
      <c r="CC30" s="302"/>
      <c r="CD30" s="302"/>
      <c r="CE30" s="302"/>
      <c r="CF30" s="302"/>
      <c r="CG30" s="302"/>
      <c r="CH30" s="302"/>
      <c r="CI30" s="302"/>
      <c r="CJ30" s="302"/>
      <c r="CK30" s="302"/>
      <c r="CL30" s="302"/>
      <c r="CM30" s="302"/>
      <c r="CN30" s="302"/>
      <c r="CO30" s="302"/>
      <c r="CP30" s="302"/>
      <c r="CQ30" s="302"/>
      <c r="CR30" s="302"/>
      <c r="CS30" s="302"/>
      <c r="CT30" s="302"/>
      <c r="CU30" s="302"/>
      <c r="CV30" s="302"/>
      <c r="CW30" s="302"/>
      <c r="CX30" s="302"/>
      <c r="CY30" s="302"/>
      <c r="CZ30" s="302"/>
      <c r="DA30" s="302"/>
      <c r="DB30" s="302"/>
      <c r="DC30" s="302"/>
      <c r="DD30" s="302"/>
      <c r="DE30" s="302"/>
      <c r="DF30" s="302"/>
      <c r="DG30" s="302"/>
      <c r="DH30" s="302"/>
      <c r="DI30" s="302"/>
      <c r="DJ30" s="302"/>
      <c r="DK30" s="302"/>
      <c r="DL30" s="302"/>
      <c r="DM30" s="302"/>
      <c r="DN30" s="302"/>
      <c r="DO30" s="302"/>
      <c r="DP30" s="302"/>
      <c r="DQ30" s="302"/>
      <c r="DR30" s="302"/>
      <c r="DS30" s="302"/>
      <c r="DT30" s="302"/>
      <c r="DU30" s="302"/>
      <c r="DV30" s="302"/>
      <c r="DW30" s="302"/>
      <c r="DX30" s="302"/>
      <c r="DY30" s="302"/>
      <c r="DZ30" s="302"/>
      <c r="EA30" s="302"/>
      <c r="EB30" s="302"/>
      <c r="EC30" s="302"/>
      <c r="ED30" s="302"/>
      <c r="EE30" s="302"/>
      <c r="EF30" s="302"/>
      <c r="EG30" s="302"/>
      <c r="EH30" s="302"/>
      <c r="EI30" s="302"/>
      <c r="EJ30" s="302"/>
      <c r="EK30" s="302"/>
      <c r="EL30" s="302"/>
      <c r="EM30" s="302"/>
      <c r="EN30" s="302"/>
      <c r="EO30" s="302"/>
      <c r="EP30" s="302"/>
      <c r="EQ30" s="302"/>
      <c r="ER30" s="302"/>
      <c r="ES30" s="302"/>
      <c r="ET30" s="302"/>
      <c r="EU30" s="302"/>
    </row>
    <row r="31" spans="1:151" ht="18" customHeight="1" x14ac:dyDescent="0.2">
      <c r="A31" s="303"/>
      <c r="B31" s="304" t="e">
        <f t="shared" ref="B31:B33" si="9">B30</f>
        <v>#N/A</v>
      </c>
      <c r="C31" s="334" t="s">
        <v>35</v>
      </c>
      <c r="D31" s="330">
        <f>'Suivi objectifs'!D31</f>
        <v>0</v>
      </c>
      <c r="E31" s="330">
        <f t="shared" si="8"/>
        <v>0</v>
      </c>
      <c r="F31" s="335">
        <f>'Suivi objectifs'!F31</f>
        <v>0</v>
      </c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  <c r="BX31" s="302"/>
      <c r="BY31" s="302"/>
      <c r="BZ31" s="302"/>
      <c r="CA31" s="302"/>
      <c r="CB31" s="302"/>
      <c r="CC31" s="302"/>
      <c r="CD31" s="302"/>
      <c r="CE31" s="302"/>
      <c r="CF31" s="302"/>
      <c r="CG31" s="302"/>
      <c r="CH31" s="302"/>
      <c r="CI31" s="302"/>
      <c r="CJ31" s="302"/>
      <c r="CK31" s="302"/>
      <c r="CL31" s="302"/>
      <c r="CM31" s="302"/>
      <c r="CN31" s="302"/>
      <c r="CO31" s="302"/>
      <c r="CP31" s="302"/>
      <c r="CQ31" s="302"/>
      <c r="CR31" s="302"/>
      <c r="CS31" s="302"/>
      <c r="CT31" s="302"/>
      <c r="CU31" s="302"/>
      <c r="CV31" s="302"/>
      <c r="CW31" s="302"/>
      <c r="CX31" s="302"/>
      <c r="CY31" s="302"/>
      <c r="CZ31" s="302"/>
      <c r="DA31" s="302"/>
      <c r="DB31" s="302"/>
      <c r="DC31" s="302"/>
      <c r="DD31" s="302"/>
      <c r="DE31" s="302"/>
      <c r="DF31" s="302"/>
      <c r="DG31" s="302"/>
      <c r="DH31" s="302"/>
      <c r="DI31" s="302"/>
      <c r="DJ31" s="302"/>
      <c r="DK31" s="302"/>
      <c r="DL31" s="302"/>
      <c r="DM31" s="302"/>
      <c r="DN31" s="302"/>
      <c r="DO31" s="302"/>
      <c r="DP31" s="302"/>
      <c r="DQ31" s="302"/>
      <c r="DR31" s="302"/>
      <c r="DS31" s="302"/>
      <c r="DT31" s="302"/>
      <c r="DU31" s="302"/>
      <c r="DV31" s="302"/>
      <c r="DW31" s="302"/>
      <c r="DX31" s="302"/>
      <c r="DY31" s="302"/>
      <c r="DZ31" s="302"/>
      <c r="EA31" s="302"/>
      <c r="EB31" s="302"/>
      <c r="EC31" s="302"/>
      <c r="ED31" s="302"/>
      <c r="EE31" s="302"/>
      <c r="EF31" s="302"/>
      <c r="EG31" s="302"/>
      <c r="EH31" s="302"/>
      <c r="EI31" s="302"/>
      <c r="EJ31" s="302"/>
      <c r="EK31" s="302"/>
      <c r="EL31" s="302"/>
      <c r="EM31" s="302"/>
      <c r="EN31" s="302"/>
      <c r="EO31" s="302"/>
      <c r="EP31" s="302"/>
      <c r="EQ31" s="302"/>
      <c r="ER31" s="302"/>
      <c r="ES31" s="302"/>
      <c r="ET31" s="302"/>
      <c r="EU31" s="302"/>
    </row>
    <row r="32" spans="1:151" ht="18" customHeight="1" x14ac:dyDescent="0.2">
      <c r="A32" s="303"/>
      <c r="B32" s="304" t="e">
        <f t="shared" si="9"/>
        <v>#N/A</v>
      </c>
      <c r="C32" s="334" t="s">
        <v>86</v>
      </c>
      <c r="D32" s="330">
        <f>'Suivi objectifs'!D32</f>
        <v>0</v>
      </c>
      <c r="E32" s="330">
        <f t="shared" si="8"/>
        <v>0</v>
      </c>
      <c r="F32" s="335">
        <f>'Suivi objectifs'!F32</f>
        <v>0</v>
      </c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  <c r="BX32" s="302"/>
      <c r="BY32" s="302"/>
      <c r="BZ32" s="302"/>
      <c r="CA32" s="302"/>
      <c r="CB32" s="302"/>
      <c r="CC32" s="302"/>
      <c r="CD32" s="302"/>
      <c r="CE32" s="302"/>
      <c r="CF32" s="302"/>
      <c r="CG32" s="302"/>
      <c r="CH32" s="302"/>
      <c r="CI32" s="302"/>
      <c r="CJ32" s="302"/>
      <c r="CK32" s="302"/>
      <c r="CL32" s="302"/>
      <c r="CM32" s="302"/>
      <c r="CN32" s="302"/>
      <c r="CO32" s="302"/>
      <c r="CP32" s="302"/>
      <c r="CQ32" s="302"/>
      <c r="CR32" s="302"/>
      <c r="CS32" s="302"/>
      <c r="CT32" s="302"/>
      <c r="CU32" s="302"/>
      <c r="CV32" s="302"/>
      <c r="CW32" s="302"/>
      <c r="CX32" s="302"/>
      <c r="CY32" s="302"/>
      <c r="CZ32" s="302"/>
      <c r="DA32" s="302"/>
      <c r="DB32" s="302"/>
      <c r="DC32" s="302"/>
      <c r="DD32" s="302"/>
      <c r="DE32" s="302"/>
      <c r="DF32" s="302"/>
      <c r="DG32" s="302"/>
      <c r="DH32" s="302"/>
      <c r="DI32" s="302"/>
      <c r="DJ32" s="302"/>
      <c r="DK32" s="302"/>
      <c r="DL32" s="302"/>
      <c r="DM32" s="302"/>
      <c r="DN32" s="302"/>
      <c r="DO32" s="302"/>
      <c r="DP32" s="302"/>
      <c r="DQ32" s="302"/>
      <c r="DR32" s="302"/>
      <c r="DS32" s="302"/>
      <c r="DT32" s="302"/>
      <c r="DU32" s="302"/>
      <c r="DV32" s="302"/>
      <c r="DW32" s="302"/>
      <c r="DX32" s="302"/>
      <c r="DY32" s="302"/>
      <c r="DZ32" s="302"/>
      <c r="EA32" s="302"/>
      <c r="EB32" s="302"/>
      <c r="EC32" s="302"/>
      <c r="ED32" s="302"/>
      <c r="EE32" s="302"/>
      <c r="EF32" s="302"/>
      <c r="EG32" s="302"/>
      <c r="EH32" s="302"/>
      <c r="EI32" s="302"/>
      <c r="EJ32" s="302"/>
      <c r="EK32" s="302"/>
      <c r="EL32" s="302"/>
      <c r="EM32" s="302"/>
      <c r="EN32" s="302"/>
      <c r="EO32" s="302"/>
      <c r="EP32" s="302"/>
      <c r="EQ32" s="302"/>
      <c r="ER32" s="302"/>
      <c r="ES32" s="302"/>
      <c r="ET32" s="302"/>
      <c r="EU32" s="302"/>
    </row>
    <row r="33" spans="1:151" ht="18" customHeight="1" thickBot="1" x14ac:dyDescent="0.25">
      <c r="A33" s="306"/>
      <c r="B33" s="307" t="e">
        <f t="shared" si="9"/>
        <v>#N/A</v>
      </c>
      <c r="C33" s="334" t="s">
        <v>87</v>
      </c>
      <c r="D33" s="330">
        <f>'Suivi objectifs'!D33</f>
        <v>0</v>
      </c>
      <c r="E33" s="330">
        <f t="shared" si="8"/>
        <v>0</v>
      </c>
      <c r="F33" s="335">
        <f>'Suivi objectifs'!F33</f>
        <v>0</v>
      </c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2"/>
      <c r="BC33" s="302"/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302"/>
      <c r="CO33" s="302"/>
      <c r="CP33" s="302"/>
      <c r="CQ33" s="302"/>
      <c r="CR33" s="302"/>
      <c r="CS33" s="302"/>
      <c r="CT33" s="302"/>
      <c r="CU33" s="302"/>
      <c r="CV33" s="302"/>
      <c r="CW33" s="302"/>
      <c r="CX33" s="302"/>
      <c r="CY33" s="302"/>
      <c r="CZ33" s="302"/>
      <c r="DA33" s="302"/>
      <c r="DB33" s="302"/>
      <c r="DC33" s="302"/>
      <c r="DD33" s="302"/>
      <c r="DE33" s="302"/>
      <c r="DF33" s="302"/>
      <c r="DG33" s="302"/>
      <c r="DH33" s="302"/>
      <c r="DI33" s="302"/>
      <c r="DJ33" s="302"/>
      <c r="DK33" s="302"/>
      <c r="DL33" s="302"/>
      <c r="DM33" s="302"/>
      <c r="DN33" s="302"/>
      <c r="DO33" s="302"/>
      <c r="DP33" s="302"/>
      <c r="DQ33" s="302"/>
      <c r="DR33" s="302"/>
      <c r="DS33" s="302"/>
      <c r="DT33" s="302"/>
      <c r="DU33" s="302"/>
      <c r="DV33" s="302"/>
      <c r="DW33" s="302"/>
      <c r="DX33" s="302"/>
      <c r="DY33" s="302"/>
      <c r="DZ33" s="302"/>
      <c r="EA33" s="302"/>
      <c r="EB33" s="302"/>
      <c r="EC33" s="302"/>
      <c r="ED33" s="302"/>
      <c r="EE33" s="302"/>
      <c r="EF33" s="302"/>
      <c r="EG33" s="302"/>
      <c r="EH33" s="302"/>
      <c r="EI33" s="302"/>
      <c r="EJ33" s="302"/>
      <c r="EK33" s="302"/>
      <c r="EL33" s="302"/>
      <c r="EM33" s="302"/>
      <c r="EN33" s="302"/>
      <c r="EO33" s="302"/>
      <c r="EP33" s="302"/>
      <c r="EQ33" s="302"/>
      <c r="ER33" s="302"/>
      <c r="ES33" s="302"/>
      <c r="ET33" s="302"/>
      <c r="EU33" s="302"/>
    </row>
    <row r="34" spans="1:151" ht="18" customHeight="1" x14ac:dyDescent="0.2">
      <c r="A34" s="300" t="str">
        <f>IF(Animateurs!A9&lt;&gt;0,Animateurs!A9,"")</f>
        <v/>
      </c>
      <c r="B34" s="301" t="e">
        <f>(VLOOKUP(A34:A38,Animateurs!$A$3:$J$20,9,FALSE))</f>
        <v>#N/A</v>
      </c>
      <c r="C34" s="334" t="s">
        <v>36</v>
      </c>
      <c r="D34" s="330">
        <f>'Suivi objectifs'!D34</f>
        <v>0</v>
      </c>
      <c r="E34" s="330">
        <f>D34</f>
        <v>0</v>
      </c>
      <c r="F34" s="335">
        <f>'Suivi objectifs'!F34</f>
        <v>0</v>
      </c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  <c r="BG34" s="302"/>
      <c r="BH34" s="302"/>
      <c r="BI34" s="302"/>
      <c r="BJ34" s="302"/>
      <c r="BK34" s="302"/>
      <c r="BL34" s="302"/>
      <c r="BM34" s="302"/>
      <c r="BN34" s="302"/>
      <c r="BO34" s="302"/>
      <c r="BP34" s="302"/>
      <c r="BQ34" s="302"/>
      <c r="BR34" s="302"/>
      <c r="BS34" s="302"/>
      <c r="BT34" s="302"/>
      <c r="BU34" s="302"/>
      <c r="BV34" s="302"/>
      <c r="BW34" s="302"/>
      <c r="BX34" s="302"/>
      <c r="BY34" s="302"/>
      <c r="BZ34" s="302"/>
      <c r="CA34" s="302"/>
      <c r="CB34" s="302"/>
      <c r="CC34" s="302"/>
      <c r="CD34" s="302"/>
      <c r="CE34" s="302"/>
      <c r="CF34" s="302"/>
      <c r="CG34" s="302"/>
      <c r="CH34" s="302"/>
      <c r="CI34" s="302"/>
      <c r="CJ34" s="302"/>
      <c r="CK34" s="302"/>
      <c r="CL34" s="302"/>
      <c r="CM34" s="302"/>
      <c r="CN34" s="302"/>
      <c r="CO34" s="302"/>
      <c r="CP34" s="302"/>
      <c r="CQ34" s="302"/>
      <c r="CR34" s="302"/>
      <c r="CS34" s="302"/>
      <c r="CT34" s="302"/>
      <c r="CU34" s="302"/>
      <c r="CV34" s="302"/>
      <c r="CW34" s="302"/>
      <c r="CX34" s="302"/>
      <c r="CY34" s="302"/>
      <c r="CZ34" s="302"/>
      <c r="DA34" s="302"/>
      <c r="DB34" s="302"/>
      <c r="DC34" s="302"/>
      <c r="DD34" s="302"/>
      <c r="DE34" s="302"/>
      <c r="DF34" s="302"/>
      <c r="DG34" s="302"/>
      <c r="DH34" s="302"/>
      <c r="DI34" s="302"/>
      <c r="DJ34" s="302"/>
      <c r="DK34" s="302"/>
      <c r="DL34" s="302"/>
      <c r="DM34" s="302"/>
      <c r="DN34" s="302"/>
      <c r="DO34" s="302"/>
      <c r="DP34" s="302"/>
      <c r="DQ34" s="302"/>
      <c r="DR34" s="302"/>
      <c r="DS34" s="302"/>
      <c r="DT34" s="302"/>
      <c r="DU34" s="302"/>
      <c r="DV34" s="302"/>
      <c r="DW34" s="302"/>
      <c r="DX34" s="302"/>
      <c r="DY34" s="302"/>
      <c r="DZ34" s="302"/>
      <c r="EA34" s="302"/>
      <c r="EB34" s="302"/>
      <c r="EC34" s="302"/>
      <c r="ED34" s="302"/>
      <c r="EE34" s="302"/>
      <c r="EF34" s="302"/>
      <c r="EG34" s="302"/>
      <c r="EH34" s="302"/>
      <c r="EI34" s="302"/>
      <c r="EJ34" s="302"/>
      <c r="EK34" s="302"/>
      <c r="EL34" s="302"/>
      <c r="EM34" s="302"/>
      <c r="EN34" s="302"/>
      <c r="EO34" s="302"/>
      <c r="EP34" s="302"/>
      <c r="EQ34" s="302"/>
      <c r="ER34" s="302"/>
      <c r="ES34" s="302"/>
      <c r="ET34" s="302"/>
      <c r="EU34" s="302"/>
    </row>
    <row r="35" spans="1:151" ht="18" customHeight="1" x14ac:dyDescent="0.2">
      <c r="A35" s="303"/>
      <c r="B35" s="304" t="e">
        <f>B34</f>
        <v>#N/A</v>
      </c>
      <c r="C35" s="334" t="s">
        <v>85</v>
      </c>
      <c r="D35" s="330">
        <f>'Suivi objectifs'!D35</f>
        <v>0</v>
      </c>
      <c r="E35" s="330">
        <f t="shared" ref="E35:E38" si="10">D35</f>
        <v>0</v>
      </c>
      <c r="F35" s="335">
        <f>'Suivi objectifs'!F35</f>
        <v>0</v>
      </c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302"/>
      <c r="CB35" s="302"/>
      <c r="CC35" s="302"/>
      <c r="CD35" s="302"/>
      <c r="CE35" s="302"/>
      <c r="CF35" s="302"/>
      <c r="CG35" s="302"/>
      <c r="CH35" s="302"/>
      <c r="CI35" s="302"/>
      <c r="CJ35" s="302"/>
      <c r="CK35" s="302"/>
      <c r="CL35" s="302"/>
      <c r="CM35" s="302"/>
      <c r="CN35" s="302"/>
      <c r="CO35" s="302"/>
      <c r="CP35" s="302"/>
      <c r="CQ35" s="302"/>
      <c r="CR35" s="302"/>
      <c r="CS35" s="302"/>
      <c r="CT35" s="302"/>
      <c r="CU35" s="302"/>
      <c r="CV35" s="302"/>
      <c r="CW35" s="302"/>
      <c r="CX35" s="302"/>
      <c r="CY35" s="302"/>
      <c r="CZ35" s="302"/>
      <c r="DA35" s="302"/>
      <c r="DB35" s="302"/>
      <c r="DC35" s="302"/>
      <c r="DD35" s="302"/>
      <c r="DE35" s="302"/>
      <c r="DF35" s="302"/>
      <c r="DG35" s="302"/>
      <c r="DH35" s="302"/>
      <c r="DI35" s="302"/>
      <c r="DJ35" s="302"/>
      <c r="DK35" s="302"/>
      <c r="DL35" s="302"/>
      <c r="DM35" s="302"/>
      <c r="DN35" s="302"/>
      <c r="DO35" s="302"/>
      <c r="DP35" s="302"/>
      <c r="DQ35" s="302"/>
      <c r="DR35" s="302"/>
      <c r="DS35" s="302"/>
      <c r="DT35" s="302"/>
      <c r="DU35" s="302"/>
      <c r="DV35" s="302"/>
      <c r="DW35" s="302"/>
      <c r="DX35" s="302"/>
      <c r="DY35" s="302"/>
      <c r="DZ35" s="302"/>
      <c r="EA35" s="302"/>
      <c r="EB35" s="302"/>
      <c r="EC35" s="302"/>
      <c r="ED35" s="302"/>
      <c r="EE35" s="302"/>
      <c r="EF35" s="302"/>
      <c r="EG35" s="302"/>
      <c r="EH35" s="302"/>
      <c r="EI35" s="302"/>
      <c r="EJ35" s="302"/>
      <c r="EK35" s="302"/>
      <c r="EL35" s="302"/>
      <c r="EM35" s="302"/>
      <c r="EN35" s="302"/>
      <c r="EO35" s="302"/>
      <c r="EP35" s="302"/>
      <c r="EQ35" s="302"/>
      <c r="ER35" s="302"/>
      <c r="ES35" s="302"/>
      <c r="ET35" s="302"/>
      <c r="EU35" s="302"/>
    </row>
    <row r="36" spans="1:151" s="305" customFormat="1" ht="18" customHeight="1" x14ac:dyDescent="0.2">
      <c r="A36" s="303"/>
      <c r="B36" s="304" t="e">
        <f t="shared" ref="B36:B38" si="11">B35</f>
        <v>#N/A</v>
      </c>
      <c r="C36" s="334" t="s">
        <v>35</v>
      </c>
      <c r="D36" s="330">
        <f>'Suivi objectifs'!D36</f>
        <v>0</v>
      </c>
      <c r="E36" s="330">
        <f t="shared" si="10"/>
        <v>0</v>
      </c>
      <c r="F36" s="335">
        <f>'Suivi objectifs'!F36</f>
        <v>0</v>
      </c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302"/>
      <c r="AQ36" s="302"/>
      <c r="AR36" s="302"/>
      <c r="AS36" s="302"/>
      <c r="AT36" s="302"/>
      <c r="AU36" s="302"/>
      <c r="AV36" s="302"/>
      <c r="AW36" s="302"/>
      <c r="AX36" s="302"/>
      <c r="AY36" s="302"/>
      <c r="AZ36" s="302"/>
      <c r="BA36" s="302"/>
      <c r="BB36" s="302"/>
      <c r="BC36" s="302"/>
      <c r="BD36" s="302"/>
      <c r="BE36" s="302"/>
      <c r="BF36" s="302"/>
      <c r="BG36" s="302"/>
      <c r="BH36" s="302"/>
      <c r="BI36" s="302"/>
      <c r="BJ36" s="302"/>
      <c r="BK36" s="302"/>
      <c r="BL36" s="302"/>
      <c r="BM36" s="302"/>
      <c r="BN36" s="302"/>
      <c r="BO36" s="302"/>
      <c r="BP36" s="302"/>
      <c r="BQ36" s="302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302"/>
      <c r="CD36" s="302"/>
      <c r="CE36" s="302"/>
      <c r="CF36" s="302"/>
      <c r="CG36" s="302"/>
      <c r="CH36" s="302"/>
      <c r="CI36" s="302"/>
      <c r="CJ36" s="302"/>
      <c r="CK36" s="302"/>
      <c r="CL36" s="302"/>
      <c r="CM36" s="302"/>
      <c r="CN36" s="302"/>
      <c r="CO36" s="302"/>
      <c r="CP36" s="302"/>
      <c r="CQ36" s="302"/>
      <c r="CR36" s="302"/>
      <c r="CS36" s="302"/>
      <c r="CT36" s="302"/>
      <c r="CU36" s="302"/>
      <c r="CV36" s="302"/>
      <c r="CW36" s="302"/>
      <c r="CX36" s="302"/>
      <c r="CY36" s="302"/>
      <c r="CZ36" s="302"/>
      <c r="DA36" s="302"/>
      <c r="DB36" s="302"/>
      <c r="DC36" s="302"/>
      <c r="DD36" s="302"/>
      <c r="DE36" s="302"/>
      <c r="DF36" s="302"/>
      <c r="DG36" s="302"/>
      <c r="DH36" s="302"/>
      <c r="DI36" s="302"/>
      <c r="DJ36" s="302"/>
      <c r="DK36" s="302"/>
      <c r="DL36" s="302"/>
      <c r="DM36" s="302"/>
      <c r="DN36" s="302"/>
      <c r="DO36" s="302"/>
      <c r="DP36" s="302"/>
      <c r="DQ36" s="302"/>
      <c r="DR36" s="302"/>
      <c r="DS36" s="302"/>
      <c r="DT36" s="302"/>
      <c r="DU36" s="302"/>
      <c r="DV36" s="302"/>
      <c r="DW36" s="302"/>
      <c r="DX36" s="302"/>
      <c r="DY36" s="302"/>
      <c r="DZ36" s="302"/>
      <c r="EA36" s="302"/>
      <c r="EB36" s="302"/>
      <c r="EC36" s="302"/>
      <c r="ED36" s="302"/>
      <c r="EE36" s="302"/>
      <c r="EF36" s="302"/>
      <c r="EG36" s="302"/>
      <c r="EH36" s="302"/>
      <c r="EI36" s="302"/>
      <c r="EJ36" s="302"/>
      <c r="EK36" s="302"/>
      <c r="EL36" s="302"/>
      <c r="EM36" s="302"/>
      <c r="EN36" s="302"/>
      <c r="EO36" s="302"/>
      <c r="EP36" s="302"/>
      <c r="EQ36" s="302"/>
      <c r="ER36" s="302"/>
      <c r="ES36" s="302"/>
      <c r="ET36" s="302"/>
      <c r="EU36" s="302"/>
    </row>
    <row r="37" spans="1:151" ht="18" customHeight="1" x14ac:dyDescent="0.2">
      <c r="A37" s="303"/>
      <c r="B37" s="304" t="e">
        <f t="shared" si="11"/>
        <v>#N/A</v>
      </c>
      <c r="C37" s="334" t="s">
        <v>86</v>
      </c>
      <c r="D37" s="330">
        <f>'Suivi objectifs'!D37</f>
        <v>0</v>
      </c>
      <c r="E37" s="330">
        <f t="shared" si="10"/>
        <v>0</v>
      </c>
      <c r="F37" s="335">
        <f>'Suivi objectifs'!F37</f>
        <v>0</v>
      </c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302"/>
      <c r="AZ37" s="302"/>
      <c r="BA37" s="302"/>
      <c r="BB37" s="302"/>
      <c r="BC37" s="302"/>
      <c r="BD37" s="302"/>
      <c r="BE37" s="302"/>
      <c r="BF37" s="302"/>
      <c r="BG37" s="30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2"/>
      <c r="BS37" s="302"/>
      <c r="BT37" s="302"/>
      <c r="BU37" s="302"/>
      <c r="BV37" s="302"/>
      <c r="BW37" s="302"/>
      <c r="BX37" s="302"/>
      <c r="BY37" s="302"/>
      <c r="BZ37" s="302"/>
      <c r="CA37" s="302"/>
      <c r="CB37" s="302"/>
      <c r="CC37" s="302"/>
      <c r="CD37" s="302"/>
      <c r="CE37" s="302"/>
      <c r="CF37" s="302"/>
      <c r="CG37" s="302"/>
      <c r="CH37" s="302"/>
      <c r="CI37" s="302"/>
      <c r="CJ37" s="302"/>
      <c r="CK37" s="302"/>
      <c r="CL37" s="302"/>
      <c r="CM37" s="302"/>
      <c r="CN37" s="302"/>
      <c r="CO37" s="302"/>
      <c r="CP37" s="302"/>
      <c r="CQ37" s="302"/>
      <c r="CR37" s="302"/>
      <c r="CS37" s="302"/>
      <c r="CT37" s="302"/>
      <c r="CU37" s="302"/>
      <c r="CV37" s="302"/>
      <c r="CW37" s="302"/>
      <c r="CX37" s="302"/>
      <c r="CY37" s="302"/>
      <c r="CZ37" s="302"/>
      <c r="DA37" s="302"/>
      <c r="DB37" s="302"/>
      <c r="DC37" s="302"/>
      <c r="DD37" s="302"/>
      <c r="DE37" s="302"/>
      <c r="DF37" s="302"/>
      <c r="DG37" s="302"/>
      <c r="DH37" s="302"/>
      <c r="DI37" s="302"/>
      <c r="DJ37" s="302"/>
      <c r="DK37" s="302"/>
      <c r="DL37" s="302"/>
      <c r="DM37" s="302"/>
      <c r="DN37" s="302"/>
      <c r="DO37" s="302"/>
      <c r="DP37" s="302"/>
      <c r="DQ37" s="302"/>
      <c r="DR37" s="302"/>
      <c r="DS37" s="302"/>
      <c r="DT37" s="302"/>
      <c r="DU37" s="302"/>
      <c r="DV37" s="302"/>
      <c r="DW37" s="302"/>
      <c r="DX37" s="302"/>
      <c r="DY37" s="302"/>
      <c r="DZ37" s="302"/>
      <c r="EA37" s="302"/>
      <c r="EB37" s="302"/>
      <c r="EC37" s="302"/>
      <c r="ED37" s="302"/>
      <c r="EE37" s="302"/>
      <c r="EF37" s="302"/>
      <c r="EG37" s="302"/>
      <c r="EH37" s="302"/>
      <c r="EI37" s="302"/>
      <c r="EJ37" s="302"/>
      <c r="EK37" s="302"/>
      <c r="EL37" s="302"/>
      <c r="EM37" s="302"/>
      <c r="EN37" s="302"/>
      <c r="EO37" s="302"/>
      <c r="EP37" s="302"/>
      <c r="EQ37" s="302"/>
      <c r="ER37" s="302"/>
      <c r="ES37" s="302"/>
      <c r="ET37" s="302"/>
      <c r="EU37" s="302"/>
    </row>
    <row r="38" spans="1:151" ht="18" customHeight="1" thickBot="1" x14ac:dyDescent="0.25">
      <c r="A38" s="306"/>
      <c r="B38" s="307" t="e">
        <f t="shared" si="11"/>
        <v>#N/A</v>
      </c>
      <c r="C38" s="334" t="s">
        <v>87</v>
      </c>
      <c r="D38" s="330">
        <f>'Suivi objectifs'!D38</f>
        <v>0</v>
      </c>
      <c r="E38" s="330">
        <f t="shared" si="10"/>
        <v>0</v>
      </c>
      <c r="F38" s="335">
        <f>'Suivi objectifs'!F38</f>
        <v>0</v>
      </c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302"/>
      <c r="AZ38" s="302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302"/>
      <c r="BM38" s="302"/>
      <c r="BN38" s="302"/>
      <c r="BO38" s="302"/>
      <c r="BP38" s="302"/>
      <c r="BQ38" s="302"/>
      <c r="BR38" s="302"/>
      <c r="BS38" s="302"/>
      <c r="BT38" s="302"/>
      <c r="BU38" s="302"/>
      <c r="BV38" s="302"/>
      <c r="BW38" s="302"/>
      <c r="BX38" s="302"/>
      <c r="BY38" s="302"/>
      <c r="BZ38" s="302"/>
      <c r="CA38" s="302"/>
      <c r="CB38" s="302"/>
      <c r="CC38" s="302"/>
      <c r="CD38" s="302"/>
      <c r="CE38" s="302"/>
      <c r="CF38" s="302"/>
      <c r="CG38" s="302"/>
      <c r="CH38" s="302"/>
      <c r="CI38" s="302"/>
      <c r="CJ38" s="302"/>
      <c r="CK38" s="302"/>
      <c r="CL38" s="302"/>
      <c r="CM38" s="302"/>
      <c r="CN38" s="302"/>
      <c r="CO38" s="302"/>
      <c r="CP38" s="302"/>
      <c r="CQ38" s="302"/>
      <c r="CR38" s="302"/>
      <c r="CS38" s="302"/>
      <c r="CT38" s="302"/>
      <c r="CU38" s="302"/>
      <c r="CV38" s="302"/>
      <c r="CW38" s="302"/>
      <c r="CX38" s="302"/>
      <c r="CY38" s="302"/>
      <c r="CZ38" s="302"/>
      <c r="DA38" s="302"/>
      <c r="DB38" s="302"/>
      <c r="DC38" s="302"/>
      <c r="DD38" s="302"/>
      <c r="DE38" s="302"/>
      <c r="DF38" s="302"/>
      <c r="DG38" s="302"/>
      <c r="DH38" s="302"/>
      <c r="DI38" s="302"/>
      <c r="DJ38" s="302"/>
      <c r="DK38" s="302"/>
      <c r="DL38" s="302"/>
      <c r="DM38" s="302"/>
      <c r="DN38" s="302"/>
      <c r="DO38" s="302"/>
      <c r="DP38" s="302"/>
      <c r="DQ38" s="302"/>
      <c r="DR38" s="302"/>
      <c r="DS38" s="302"/>
      <c r="DT38" s="302"/>
      <c r="DU38" s="302"/>
      <c r="DV38" s="302"/>
      <c r="DW38" s="302"/>
      <c r="DX38" s="302"/>
      <c r="DY38" s="302"/>
      <c r="DZ38" s="302"/>
      <c r="EA38" s="302"/>
      <c r="EB38" s="302"/>
      <c r="EC38" s="302"/>
      <c r="ED38" s="302"/>
      <c r="EE38" s="302"/>
      <c r="EF38" s="302"/>
      <c r="EG38" s="302"/>
      <c r="EH38" s="302"/>
      <c r="EI38" s="302"/>
      <c r="EJ38" s="302"/>
      <c r="EK38" s="302"/>
      <c r="EL38" s="302"/>
      <c r="EM38" s="302"/>
      <c r="EN38" s="302"/>
      <c r="EO38" s="302"/>
      <c r="EP38" s="302"/>
      <c r="EQ38" s="302"/>
      <c r="ER38" s="302"/>
      <c r="ES38" s="302"/>
      <c r="ET38" s="302"/>
      <c r="EU38" s="302"/>
    </row>
    <row r="39" spans="1:151" ht="18" customHeight="1" x14ac:dyDescent="0.2">
      <c r="A39" s="300" t="str">
        <f>IF(Animateurs!A10&lt;&gt;0,Animateurs!A10,"")</f>
        <v/>
      </c>
      <c r="B39" s="301" t="e">
        <f>(VLOOKUP(A39:A43,Animateurs!$A$3:$J$20,9,FALSE))</f>
        <v>#N/A</v>
      </c>
      <c r="C39" s="334" t="s">
        <v>36</v>
      </c>
      <c r="D39" s="330">
        <f>'Suivi objectifs'!D39</f>
        <v>0</v>
      </c>
      <c r="E39" s="330">
        <f>D39</f>
        <v>0</v>
      </c>
      <c r="F39" s="335">
        <f>'Suivi objectifs'!F39</f>
        <v>0</v>
      </c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2"/>
      <c r="BC39" s="302"/>
      <c r="BD39" s="302"/>
      <c r="BE39" s="302"/>
      <c r="BF39" s="302"/>
      <c r="BG39" s="30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2"/>
      <c r="BS39" s="302"/>
      <c r="BT39" s="302"/>
      <c r="BU39" s="302"/>
      <c r="BV39" s="302"/>
      <c r="BW39" s="302"/>
      <c r="BX39" s="302"/>
      <c r="BY39" s="302"/>
      <c r="BZ39" s="302"/>
      <c r="CA39" s="302"/>
      <c r="CB39" s="302"/>
      <c r="CC39" s="302"/>
      <c r="CD39" s="302"/>
      <c r="CE39" s="302"/>
      <c r="CF39" s="302"/>
      <c r="CG39" s="302"/>
      <c r="CH39" s="302"/>
      <c r="CI39" s="302"/>
      <c r="CJ39" s="302"/>
      <c r="CK39" s="302"/>
      <c r="CL39" s="302"/>
      <c r="CM39" s="302"/>
      <c r="CN39" s="302"/>
      <c r="CO39" s="302"/>
      <c r="CP39" s="302"/>
      <c r="CQ39" s="302"/>
      <c r="CR39" s="302"/>
      <c r="CS39" s="302"/>
      <c r="CT39" s="302"/>
      <c r="CU39" s="302"/>
      <c r="CV39" s="302"/>
      <c r="CW39" s="302"/>
      <c r="CX39" s="302"/>
      <c r="CY39" s="302"/>
      <c r="CZ39" s="302"/>
      <c r="DA39" s="302"/>
      <c r="DB39" s="302"/>
      <c r="DC39" s="302"/>
      <c r="DD39" s="302"/>
      <c r="DE39" s="302"/>
      <c r="DF39" s="302"/>
      <c r="DG39" s="302"/>
      <c r="DH39" s="302"/>
      <c r="DI39" s="302"/>
      <c r="DJ39" s="302"/>
      <c r="DK39" s="302"/>
      <c r="DL39" s="302"/>
      <c r="DM39" s="302"/>
      <c r="DN39" s="302"/>
      <c r="DO39" s="302"/>
      <c r="DP39" s="302"/>
      <c r="DQ39" s="302"/>
      <c r="DR39" s="302"/>
      <c r="DS39" s="302"/>
      <c r="DT39" s="302"/>
      <c r="DU39" s="302"/>
      <c r="DV39" s="302"/>
      <c r="DW39" s="302"/>
      <c r="DX39" s="302"/>
      <c r="DY39" s="302"/>
      <c r="DZ39" s="302"/>
      <c r="EA39" s="302"/>
      <c r="EB39" s="302"/>
      <c r="EC39" s="302"/>
      <c r="ED39" s="302"/>
      <c r="EE39" s="302"/>
      <c r="EF39" s="302"/>
      <c r="EG39" s="302"/>
      <c r="EH39" s="302"/>
      <c r="EI39" s="302"/>
      <c r="EJ39" s="302"/>
      <c r="EK39" s="302"/>
      <c r="EL39" s="302"/>
      <c r="EM39" s="302"/>
      <c r="EN39" s="302"/>
      <c r="EO39" s="302"/>
      <c r="EP39" s="302"/>
      <c r="EQ39" s="302"/>
      <c r="ER39" s="302"/>
      <c r="ES39" s="302"/>
      <c r="ET39" s="302"/>
      <c r="EU39" s="302"/>
    </row>
    <row r="40" spans="1:151" ht="18" customHeight="1" x14ac:dyDescent="0.2">
      <c r="A40" s="303"/>
      <c r="B40" s="304" t="e">
        <f>B39</f>
        <v>#N/A</v>
      </c>
      <c r="C40" s="334" t="s">
        <v>85</v>
      </c>
      <c r="D40" s="330">
        <f>'Suivi objectifs'!D40</f>
        <v>0</v>
      </c>
      <c r="E40" s="330">
        <f t="shared" ref="E40:E43" si="12">D40</f>
        <v>0</v>
      </c>
      <c r="F40" s="335">
        <f>'Suivi objectifs'!F40</f>
        <v>0</v>
      </c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  <c r="BG40" s="302"/>
      <c r="BH40" s="302"/>
      <c r="BI40" s="302"/>
      <c r="BJ40" s="302"/>
      <c r="BK40" s="302"/>
      <c r="BL40" s="302"/>
      <c r="BM40" s="302"/>
      <c r="BN40" s="302"/>
      <c r="BO40" s="302"/>
      <c r="BP40" s="302"/>
      <c r="BQ40" s="302"/>
      <c r="BR40" s="302"/>
      <c r="BS40" s="302"/>
      <c r="BT40" s="302"/>
      <c r="BU40" s="302"/>
      <c r="BV40" s="302"/>
      <c r="BW40" s="302"/>
      <c r="BX40" s="302"/>
      <c r="BY40" s="302"/>
      <c r="BZ40" s="302"/>
      <c r="CA40" s="302"/>
      <c r="CB40" s="302"/>
      <c r="CC40" s="302"/>
      <c r="CD40" s="302"/>
      <c r="CE40" s="302"/>
      <c r="CF40" s="302"/>
      <c r="CG40" s="302"/>
      <c r="CH40" s="302"/>
      <c r="CI40" s="302"/>
      <c r="CJ40" s="302"/>
      <c r="CK40" s="302"/>
      <c r="CL40" s="302"/>
      <c r="CM40" s="302"/>
      <c r="CN40" s="302"/>
      <c r="CO40" s="302"/>
      <c r="CP40" s="302"/>
      <c r="CQ40" s="302"/>
      <c r="CR40" s="302"/>
      <c r="CS40" s="302"/>
      <c r="CT40" s="302"/>
      <c r="CU40" s="302"/>
      <c r="CV40" s="302"/>
      <c r="CW40" s="302"/>
      <c r="CX40" s="302"/>
      <c r="CY40" s="302"/>
      <c r="CZ40" s="302"/>
      <c r="DA40" s="302"/>
      <c r="DB40" s="302"/>
      <c r="DC40" s="302"/>
      <c r="DD40" s="302"/>
      <c r="DE40" s="302"/>
      <c r="DF40" s="302"/>
      <c r="DG40" s="302"/>
      <c r="DH40" s="302"/>
      <c r="DI40" s="302"/>
      <c r="DJ40" s="302"/>
      <c r="DK40" s="302"/>
      <c r="DL40" s="302"/>
      <c r="DM40" s="302"/>
      <c r="DN40" s="302"/>
      <c r="DO40" s="302"/>
      <c r="DP40" s="302"/>
      <c r="DQ40" s="302"/>
      <c r="DR40" s="302"/>
      <c r="DS40" s="302"/>
      <c r="DT40" s="302"/>
      <c r="DU40" s="302"/>
      <c r="DV40" s="302"/>
      <c r="DW40" s="302"/>
      <c r="DX40" s="302"/>
      <c r="DY40" s="302"/>
      <c r="DZ40" s="302"/>
      <c r="EA40" s="302"/>
      <c r="EB40" s="302"/>
      <c r="EC40" s="302"/>
      <c r="ED40" s="302"/>
      <c r="EE40" s="302"/>
      <c r="EF40" s="302"/>
      <c r="EG40" s="302"/>
      <c r="EH40" s="302"/>
      <c r="EI40" s="302"/>
      <c r="EJ40" s="302"/>
      <c r="EK40" s="302"/>
      <c r="EL40" s="302"/>
      <c r="EM40" s="302"/>
      <c r="EN40" s="302"/>
      <c r="EO40" s="302"/>
      <c r="EP40" s="302"/>
      <c r="EQ40" s="302"/>
      <c r="ER40" s="302"/>
      <c r="ES40" s="302"/>
      <c r="ET40" s="302"/>
      <c r="EU40" s="302"/>
    </row>
    <row r="41" spans="1:151" s="305" customFormat="1" ht="18" customHeight="1" x14ac:dyDescent="0.2">
      <c r="A41" s="303"/>
      <c r="B41" s="304" t="e">
        <f t="shared" ref="B41:B43" si="13">B40</f>
        <v>#N/A</v>
      </c>
      <c r="C41" s="334" t="s">
        <v>35</v>
      </c>
      <c r="D41" s="330">
        <f>'Suivi objectifs'!D41</f>
        <v>0</v>
      </c>
      <c r="E41" s="330">
        <f t="shared" si="12"/>
        <v>0</v>
      </c>
      <c r="F41" s="335">
        <f>'Suivi objectifs'!F41</f>
        <v>0</v>
      </c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2"/>
      <c r="BS41" s="302"/>
      <c r="BT41" s="302"/>
      <c r="BU41" s="302"/>
      <c r="BV41" s="302"/>
      <c r="BW41" s="302"/>
      <c r="BX41" s="302"/>
      <c r="BY41" s="302"/>
      <c r="BZ41" s="302"/>
      <c r="CA41" s="302"/>
      <c r="CB41" s="302"/>
      <c r="CC41" s="302"/>
      <c r="CD41" s="302"/>
      <c r="CE41" s="302"/>
      <c r="CF41" s="302"/>
      <c r="CG41" s="302"/>
      <c r="CH41" s="302"/>
      <c r="CI41" s="302"/>
      <c r="CJ41" s="302"/>
      <c r="CK41" s="302"/>
      <c r="CL41" s="302"/>
      <c r="CM41" s="302"/>
      <c r="CN41" s="302"/>
      <c r="CO41" s="302"/>
      <c r="CP41" s="302"/>
      <c r="CQ41" s="302"/>
      <c r="CR41" s="302"/>
      <c r="CS41" s="302"/>
      <c r="CT41" s="302"/>
      <c r="CU41" s="302"/>
      <c r="CV41" s="302"/>
      <c r="CW41" s="302"/>
      <c r="CX41" s="302"/>
      <c r="CY41" s="302"/>
      <c r="CZ41" s="302"/>
      <c r="DA41" s="302"/>
      <c r="DB41" s="302"/>
      <c r="DC41" s="302"/>
      <c r="DD41" s="302"/>
      <c r="DE41" s="302"/>
      <c r="DF41" s="302"/>
      <c r="DG41" s="302"/>
      <c r="DH41" s="302"/>
      <c r="DI41" s="302"/>
      <c r="DJ41" s="302"/>
      <c r="DK41" s="302"/>
      <c r="DL41" s="302"/>
      <c r="DM41" s="302"/>
      <c r="DN41" s="302"/>
      <c r="DO41" s="302"/>
      <c r="DP41" s="302"/>
      <c r="DQ41" s="302"/>
      <c r="DR41" s="302"/>
      <c r="DS41" s="302"/>
      <c r="DT41" s="302"/>
      <c r="DU41" s="302"/>
      <c r="DV41" s="302"/>
      <c r="DW41" s="302"/>
      <c r="DX41" s="302"/>
      <c r="DY41" s="302"/>
      <c r="DZ41" s="302"/>
      <c r="EA41" s="302"/>
      <c r="EB41" s="302"/>
      <c r="EC41" s="302"/>
      <c r="ED41" s="302"/>
      <c r="EE41" s="302"/>
      <c r="EF41" s="302"/>
      <c r="EG41" s="302"/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02"/>
      <c r="EU41" s="302"/>
    </row>
    <row r="42" spans="1:151" ht="18" customHeight="1" x14ac:dyDescent="0.2">
      <c r="A42" s="303"/>
      <c r="B42" s="304" t="e">
        <f t="shared" si="13"/>
        <v>#N/A</v>
      </c>
      <c r="C42" s="334" t="s">
        <v>86</v>
      </c>
      <c r="D42" s="330">
        <f>'Suivi objectifs'!D42</f>
        <v>0</v>
      </c>
      <c r="E42" s="330">
        <f t="shared" si="12"/>
        <v>0</v>
      </c>
      <c r="F42" s="335">
        <f>'Suivi objectifs'!F42</f>
        <v>0</v>
      </c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302"/>
      <c r="BR42" s="302"/>
      <c r="BS42" s="302"/>
      <c r="BT42" s="302"/>
      <c r="BU42" s="302"/>
      <c r="BV42" s="302"/>
      <c r="BW42" s="302"/>
      <c r="BX42" s="302"/>
      <c r="BY42" s="302"/>
      <c r="BZ42" s="302"/>
      <c r="CA42" s="302"/>
      <c r="CB42" s="302"/>
      <c r="CC42" s="302"/>
      <c r="CD42" s="302"/>
      <c r="CE42" s="302"/>
      <c r="CF42" s="302"/>
      <c r="CG42" s="302"/>
      <c r="CH42" s="302"/>
      <c r="CI42" s="302"/>
      <c r="CJ42" s="302"/>
      <c r="CK42" s="302"/>
      <c r="CL42" s="302"/>
      <c r="CM42" s="302"/>
      <c r="CN42" s="302"/>
      <c r="CO42" s="302"/>
      <c r="CP42" s="302"/>
      <c r="CQ42" s="302"/>
      <c r="CR42" s="302"/>
      <c r="CS42" s="302"/>
      <c r="CT42" s="302"/>
      <c r="CU42" s="302"/>
      <c r="CV42" s="302"/>
      <c r="CW42" s="302"/>
      <c r="CX42" s="302"/>
      <c r="CY42" s="302"/>
      <c r="CZ42" s="302"/>
      <c r="DA42" s="302"/>
      <c r="DB42" s="302"/>
      <c r="DC42" s="302"/>
      <c r="DD42" s="302"/>
      <c r="DE42" s="302"/>
      <c r="DF42" s="302"/>
      <c r="DG42" s="302"/>
      <c r="DH42" s="302"/>
      <c r="DI42" s="302"/>
      <c r="DJ42" s="302"/>
      <c r="DK42" s="302"/>
      <c r="DL42" s="302"/>
      <c r="DM42" s="302"/>
      <c r="DN42" s="302"/>
      <c r="DO42" s="302"/>
      <c r="DP42" s="302"/>
      <c r="DQ42" s="302"/>
      <c r="DR42" s="302"/>
      <c r="DS42" s="302"/>
      <c r="DT42" s="302"/>
      <c r="DU42" s="302"/>
      <c r="DV42" s="302"/>
      <c r="DW42" s="302"/>
      <c r="DX42" s="302"/>
      <c r="DY42" s="302"/>
      <c r="DZ42" s="302"/>
      <c r="EA42" s="302"/>
      <c r="EB42" s="302"/>
      <c r="EC42" s="302"/>
      <c r="ED42" s="302"/>
      <c r="EE42" s="302"/>
      <c r="EF42" s="302"/>
      <c r="EG42" s="302"/>
      <c r="EH42" s="302"/>
      <c r="EI42" s="302"/>
      <c r="EJ42" s="302"/>
      <c r="EK42" s="302"/>
      <c r="EL42" s="302"/>
      <c r="EM42" s="302"/>
      <c r="EN42" s="302"/>
      <c r="EO42" s="302"/>
      <c r="EP42" s="302"/>
      <c r="EQ42" s="302"/>
      <c r="ER42" s="302"/>
      <c r="ES42" s="302"/>
      <c r="ET42" s="302"/>
      <c r="EU42" s="302"/>
    </row>
    <row r="43" spans="1:151" ht="18" customHeight="1" thickBot="1" x14ac:dyDescent="0.25">
      <c r="A43" s="306"/>
      <c r="B43" s="307" t="e">
        <f t="shared" si="13"/>
        <v>#N/A</v>
      </c>
      <c r="C43" s="334" t="s">
        <v>87</v>
      </c>
      <c r="D43" s="330">
        <f>'Suivi objectifs'!D43</f>
        <v>0</v>
      </c>
      <c r="E43" s="330">
        <f t="shared" si="12"/>
        <v>0</v>
      </c>
      <c r="F43" s="335">
        <f>'Suivi objectifs'!F43</f>
        <v>0</v>
      </c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  <c r="BX43" s="302"/>
      <c r="BY43" s="302"/>
      <c r="BZ43" s="302"/>
      <c r="CA43" s="302"/>
      <c r="CB43" s="302"/>
      <c r="CC43" s="302"/>
      <c r="CD43" s="302"/>
      <c r="CE43" s="302"/>
      <c r="CF43" s="302"/>
      <c r="CG43" s="302"/>
      <c r="CH43" s="302"/>
      <c r="CI43" s="302"/>
      <c r="CJ43" s="302"/>
      <c r="CK43" s="302"/>
      <c r="CL43" s="302"/>
      <c r="CM43" s="302"/>
      <c r="CN43" s="302"/>
      <c r="CO43" s="302"/>
      <c r="CP43" s="302"/>
      <c r="CQ43" s="302"/>
      <c r="CR43" s="302"/>
      <c r="CS43" s="302"/>
      <c r="CT43" s="302"/>
      <c r="CU43" s="302"/>
      <c r="CV43" s="302"/>
      <c r="CW43" s="302"/>
      <c r="CX43" s="302"/>
      <c r="CY43" s="302"/>
      <c r="CZ43" s="302"/>
      <c r="DA43" s="302"/>
      <c r="DB43" s="302"/>
      <c r="DC43" s="302"/>
      <c r="DD43" s="302"/>
      <c r="DE43" s="302"/>
      <c r="DF43" s="302"/>
      <c r="DG43" s="302"/>
      <c r="DH43" s="302"/>
      <c r="DI43" s="302"/>
      <c r="DJ43" s="302"/>
      <c r="DK43" s="302"/>
      <c r="DL43" s="302"/>
      <c r="DM43" s="302"/>
      <c r="DN43" s="302"/>
      <c r="DO43" s="302"/>
      <c r="DP43" s="302"/>
      <c r="DQ43" s="302"/>
      <c r="DR43" s="302"/>
      <c r="DS43" s="302"/>
      <c r="DT43" s="302"/>
      <c r="DU43" s="302"/>
      <c r="DV43" s="302"/>
      <c r="DW43" s="302"/>
      <c r="DX43" s="302"/>
      <c r="DY43" s="302"/>
      <c r="DZ43" s="302"/>
      <c r="EA43" s="302"/>
      <c r="EB43" s="302"/>
      <c r="EC43" s="302"/>
      <c r="ED43" s="302"/>
      <c r="EE43" s="302"/>
      <c r="EF43" s="302"/>
      <c r="EG43" s="302"/>
      <c r="EH43" s="302"/>
      <c r="EI43" s="302"/>
      <c r="EJ43" s="302"/>
      <c r="EK43" s="302"/>
      <c r="EL43" s="302"/>
      <c r="EM43" s="302"/>
      <c r="EN43" s="302"/>
      <c r="EO43" s="302"/>
      <c r="EP43" s="302"/>
      <c r="EQ43" s="302"/>
      <c r="ER43" s="302"/>
      <c r="ES43" s="302"/>
      <c r="ET43" s="302"/>
      <c r="EU43" s="302"/>
    </row>
    <row r="44" spans="1:151" ht="18" customHeight="1" x14ac:dyDescent="0.2">
      <c r="A44" s="300" t="str">
        <f>IF(Animateurs!A11&lt;&gt;0,Animateurs!A11,"")</f>
        <v/>
      </c>
      <c r="B44" s="301" t="e">
        <f>(VLOOKUP(A44:A48,Animateurs!$A$3:$J$20,9,FALSE))</f>
        <v>#N/A</v>
      </c>
      <c r="C44" s="334" t="s">
        <v>36</v>
      </c>
      <c r="D44" s="330">
        <f>'Suivi objectifs'!D44</f>
        <v>0</v>
      </c>
      <c r="E44" s="330">
        <f>D44</f>
        <v>0</v>
      </c>
      <c r="F44" s="335">
        <f>'Suivi objectifs'!F44</f>
        <v>0</v>
      </c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  <c r="BS44" s="302"/>
      <c r="BT44" s="302"/>
      <c r="BU44" s="302"/>
      <c r="BV44" s="302"/>
      <c r="BW44" s="302"/>
      <c r="BX44" s="302"/>
      <c r="BY44" s="302"/>
      <c r="BZ44" s="302"/>
      <c r="CA44" s="302"/>
      <c r="CB44" s="302"/>
      <c r="CC44" s="302"/>
      <c r="CD44" s="302"/>
      <c r="CE44" s="302"/>
      <c r="CF44" s="302"/>
      <c r="CG44" s="302"/>
      <c r="CH44" s="302"/>
      <c r="CI44" s="302"/>
      <c r="CJ44" s="302"/>
      <c r="CK44" s="302"/>
      <c r="CL44" s="302"/>
      <c r="CM44" s="302"/>
      <c r="CN44" s="302"/>
      <c r="CO44" s="302"/>
      <c r="CP44" s="302"/>
      <c r="CQ44" s="302"/>
      <c r="CR44" s="302"/>
      <c r="CS44" s="302"/>
      <c r="CT44" s="302"/>
      <c r="CU44" s="302"/>
      <c r="CV44" s="302"/>
      <c r="CW44" s="302"/>
      <c r="CX44" s="302"/>
      <c r="CY44" s="302"/>
      <c r="CZ44" s="302"/>
      <c r="DA44" s="302"/>
      <c r="DB44" s="302"/>
      <c r="DC44" s="302"/>
      <c r="DD44" s="302"/>
      <c r="DE44" s="302"/>
      <c r="DF44" s="302"/>
      <c r="DG44" s="302"/>
      <c r="DH44" s="302"/>
      <c r="DI44" s="302"/>
      <c r="DJ44" s="302"/>
      <c r="DK44" s="302"/>
      <c r="DL44" s="302"/>
      <c r="DM44" s="302"/>
      <c r="DN44" s="302"/>
      <c r="DO44" s="302"/>
      <c r="DP44" s="302"/>
      <c r="DQ44" s="302"/>
      <c r="DR44" s="302"/>
      <c r="DS44" s="302"/>
      <c r="DT44" s="302"/>
      <c r="DU44" s="302"/>
      <c r="DV44" s="302"/>
      <c r="DW44" s="302"/>
      <c r="DX44" s="302"/>
      <c r="DY44" s="302"/>
      <c r="DZ44" s="302"/>
      <c r="EA44" s="302"/>
      <c r="EB44" s="302"/>
      <c r="EC44" s="302"/>
      <c r="ED44" s="302"/>
      <c r="EE44" s="302"/>
      <c r="EF44" s="302"/>
      <c r="EG44" s="302"/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02"/>
      <c r="EU44" s="302"/>
    </row>
    <row r="45" spans="1:151" ht="18" customHeight="1" x14ac:dyDescent="0.2">
      <c r="A45" s="303"/>
      <c r="B45" s="304" t="e">
        <f>B44</f>
        <v>#N/A</v>
      </c>
      <c r="C45" s="334" t="s">
        <v>85</v>
      </c>
      <c r="D45" s="330">
        <f>'Suivi objectifs'!D45</f>
        <v>0</v>
      </c>
      <c r="E45" s="330">
        <f t="shared" ref="E45:E53" si="14">D45</f>
        <v>0</v>
      </c>
      <c r="F45" s="335">
        <f>'Suivi objectifs'!F45</f>
        <v>0</v>
      </c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302"/>
      <c r="BR45" s="302"/>
      <c r="BS45" s="302"/>
      <c r="BT45" s="302"/>
      <c r="BU45" s="302"/>
      <c r="BV45" s="302"/>
      <c r="BW45" s="302"/>
      <c r="BX45" s="302"/>
      <c r="BY45" s="302"/>
      <c r="BZ45" s="302"/>
      <c r="CA45" s="302"/>
      <c r="CB45" s="302"/>
      <c r="CC45" s="302"/>
      <c r="CD45" s="302"/>
      <c r="CE45" s="302"/>
      <c r="CF45" s="302"/>
      <c r="CG45" s="302"/>
      <c r="CH45" s="302"/>
      <c r="CI45" s="302"/>
      <c r="CJ45" s="302"/>
      <c r="CK45" s="302"/>
      <c r="CL45" s="302"/>
      <c r="CM45" s="302"/>
      <c r="CN45" s="302"/>
      <c r="CO45" s="302"/>
      <c r="CP45" s="302"/>
      <c r="CQ45" s="302"/>
      <c r="CR45" s="302"/>
      <c r="CS45" s="302"/>
      <c r="CT45" s="302"/>
      <c r="CU45" s="302"/>
      <c r="CV45" s="302"/>
      <c r="CW45" s="302"/>
      <c r="CX45" s="302"/>
      <c r="CY45" s="302"/>
      <c r="CZ45" s="302"/>
      <c r="DA45" s="302"/>
      <c r="DB45" s="302"/>
      <c r="DC45" s="302"/>
      <c r="DD45" s="302"/>
      <c r="DE45" s="302"/>
      <c r="DF45" s="302"/>
      <c r="DG45" s="302"/>
      <c r="DH45" s="302"/>
      <c r="DI45" s="302"/>
      <c r="DJ45" s="302"/>
      <c r="DK45" s="302"/>
      <c r="DL45" s="302"/>
      <c r="DM45" s="302"/>
      <c r="DN45" s="302"/>
      <c r="DO45" s="302"/>
      <c r="DP45" s="302"/>
      <c r="DQ45" s="302"/>
      <c r="DR45" s="302"/>
      <c r="DS45" s="302"/>
      <c r="DT45" s="302"/>
      <c r="DU45" s="302"/>
      <c r="DV45" s="302"/>
      <c r="DW45" s="302"/>
      <c r="DX45" s="302"/>
      <c r="DY45" s="302"/>
      <c r="DZ45" s="302"/>
      <c r="EA45" s="302"/>
      <c r="EB45" s="302"/>
      <c r="EC45" s="302"/>
      <c r="ED45" s="302"/>
      <c r="EE45" s="302"/>
      <c r="EF45" s="302"/>
      <c r="EG45" s="302"/>
      <c r="EH45" s="302"/>
      <c r="EI45" s="302"/>
      <c r="EJ45" s="302"/>
      <c r="EK45" s="302"/>
      <c r="EL45" s="302"/>
      <c r="EM45" s="302"/>
      <c r="EN45" s="302"/>
      <c r="EO45" s="302"/>
      <c r="EP45" s="302"/>
      <c r="EQ45" s="302"/>
      <c r="ER45" s="302"/>
      <c r="ES45" s="302"/>
      <c r="ET45" s="302"/>
      <c r="EU45" s="302"/>
    </row>
    <row r="46" spans="1:151" s="305" customFormat="1" ht="18" customHeight="1" x14ac:dyDescent="0.2">
      <c r="A46" s="303"/>
      <c r="B46" s="304" t="e">
        <f t="shared" ref="B46:B48" si="15">B45</f>
        <v>#N/A</v>
      </c>
      <c r="C46" s="334" t="s">
        <v>35</v>
      </c>
      <c r="D46" s="330">
        <f>'Suivi objectifs'!D46</f>
        <v>0</v>
      </c>
      <c r="E46" s="330">
        <f t="shared" si="14"/>
        <v>0</v>
      </c>
      <c r="F46" s="335">
        <f>'Suivi objectifs'!F46</f>
        <v>0</v>
      </c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2"/>
      <c r="BR46" s="302"/>
      <c r="BS46" s="302"/>
      <c r="BT46" s="302"/>
      <c r="BU46" s="302"/>
      <c r="BV46" s="302"/>
      <c r="BW46" s="302"/>
      <c r="BX46" s="302"/>
      <c r="BY46" s="302"/>
      <c r="BZ46" s="302"/>
      <c r="CA46" s="302"/>
      <c r="CB46" s="302"/>
      <c r="CC46" s="302"/>
      <c r="CD46" s="302"/>
      <c r="CE46" s="302"/>
      <c r="CF46" s="302"/>
      <c r="CG46" s="302"/>
      <c r="CH46" s="302"/>
      <c r="CI46" s="302"/>
      <c r="CJ46" s="302"/>
      <c r="CK46" s="302"/>
      <c r="CL46" s="302"/>
      <c r="CM46" s="302"/>
      <c r="CN46" s="302"/>
      <c r="CO46" s="302"/>
      <c r="CP46" s="302"/>
      <c r="CQ46" s="302"/>
      <c r="CR46" s="302"/>
      <c r="CS46" s="302"/>
      <c r="CT46" s="302"/>
      <c r="CU46" s="302"/>
      <c r="CV46" s="302"/>
      <c r="CW46" s="302"/>
      <c r="CX46" s="302"/>
      <c r="CY46" s="302"/>
      <c r="CZ46" s="302"/>
      <c r="DA46" s="302"/>
      <c r="DB46" s="302"/>
      <c r="DC46" s="302"/>
      <c r="DD46" s="302"/>
      <c r="DE46" s="302"/>
      <c r="DF46" s="302"/>
      <c r="DG46" s="302"/>
      <c r="DH46" s="302"/>
      <c r="DI46" s="302"/>
      <c r="DJ46" s="302"/>
      <c r="DK46" s="302"/>
      <c r="DL46" s="302"/>
      <c r="DM46" s="302"/>
      <c r="DN46" s="302"/>
      <c r="DO46" s="302"/>
      <c r="DP46" s="302"/>
      <c r="DQ46" s="302"/>
      <c r="DR46" s="302"/>
      <c r="DS46" s="302"/>
      <c r="DT46" s="302"/>
      <c r="DU46" s="302"/>
      <c r="DV46" s="302"/>
      <c r="DW46" s="302"/>
      <c r="DX46" s="302"/>
      <c r="DY46" s="302"/>
      <c r="DZ46" s="302"/>
      <c r="EA46" s="302"/>
      <c r="EB46" s="302"/>
      <c r="EC46" s="302"/>
      <c r="ED46" s="302"/>
      <c r="EE46" s="302"/>
      <c r="EF46" s="302"/>
      <c r="EG46" s="302"/>
      <c r="EH46" s="302"/>
      <c r="EI46" s="302"/>
      <c r="EJ46" s="302"/>
      <c r="EK46" s="302"/>
      <c r="EL46" s="302"/>
      <c r="EM46" s="302"/>
      <c r="EN46" s="302"/>
      <c r="EO46" s="302"/>
      <c r="EP46" s="302"/>
      <c r="EQ46" s="302"/>
      <c r="ER46" s="302"/>
      <c r="ES46" s="302"/>
      <c r="ET46" s="302"/>
      <c r="EU46" s="302"/>
    </row>
    <row r="47" spans="1:151" ht="18" customHeight="1" x14ac:dyDescent="0.2">
      <c r="A47" s="303"/>
      <c r="B47" s="304" t="e">
        <f t="shared" si="15"/>
        <v>#N/A</v>
      </c>
      <c r="C47" s="334" t="s">
        <v>86</v>
      </c>
      <c r="D47" s="330">
        <f>'Suivi objectifs'!D47</f>
        <v>0</v>
      </c>
      <c r="E47" s="330">
        <f t="shared" si="14"/>
        <v>0</v>
      </c>
      <c r="F47" s="335">
        <f>'Suivi objectifs'!F47</f>
        <v>0</v>
      </c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02"/>
      <c r="BY47" s="302"/>
      <c r="BZ47" s="302"/>
      <c r="CA47" s="302"/>
      <c r="CB47" s="302"/>
      <c r="CC47" s="302"/>
      <c r="CD47" s="302"/>
      <c r="CE47" s="302"/>
      <c r="CF47" s="302"/>
      <c r="CG47" s="302"/>
      <c r="CH47" s="302"/>
      <c r="CI47" s="302"/>
      <c r="CJ47" s="302"/>
      <c r="CK47" s="302"/>
      <c r="CL47" s="302"/>
      <c r="CM47" s="302"/>
      <c r="CN47" s="302"/>
      <c r="CO47" s="302"/>
      <c r="CP47" s="302"/>
      <c r="CQ47" s="302"/>
      <c r="CR47" s="302"/>
      <c r="CS47" s="302"/>
      <c r="CT47" s="302"/>
      <c r="CU47" s="302"/>
      <c r="CV47" s="302"/>
      <c r="CW47" s="302"/>
      <c r="CX47" s="302"/>
      <c r="CY47" s="302"/>
      <c r="CZ47" s="302"/>
      <c r="DA47" s="302"/>
      <c r="DB47" s="302"/>
      <c r="DC47" s="302"/>
      <c r="DD47" s="302"/>
      <c r="DE47" s="302"/>
      <c r="DF47" s="302"/>
      <c r="DG47" s="302"/>
      <c r="DH47" s="302"/>
      <c r="DI47" s="302"/>
      <c r="DJ47" s="302"/>
      <c r="DK47" s="302"/>
      <c r="DL47" s="302"/>
      <c r="DM47" s="302"/>
      <c r="DN47" s="302"/>
      <c r="DO47" s="302"/>
      <c r="DP47" s="302"/>
      <c r="DQ47" s="302"/>
      <c r="DR47" s="302"/>
      <c r="DS47" s="302"/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02"/>
      <c r="EU47" s="302"/>
    </row>
    <row r="48" spans="1:151" ht="18" customHeight="1" thickBot="1" x14ac:dyDescent="0.25">
      <c r="A48" s="306"/>
      <c r="B48" s="307" t="e">
        <f t="shared" si="15"/>
        <v>#N/A</v>
      </c>
      <c r="C48" s="334" t="s">
        <v>87</v>
      </c>
      <c r="D48" s="330">
        <f>'Suivi objectifs'!D48</f>
        <v>0</v>
      </c>
      <c r="E48" s="330">
        <f t="shared" si="14"/>
        <v>0</v>
      </c>
      <c r="F48" s="335">
        <f>'Suivi objectifs'!F48</f>
        <v>0</v>
      </c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  <c r="BS48" s="302"/>
      <c r="BT48" s="302"/>
      <c r="BU48" s="302"/>
      <c r="BV48" s="302"/>
      <c r="BW48" s="302"/>
      <c r="BX48" s="302"/>
      <c r="BY48" s="302"/>
      <c r="BZ48" s="302"/>
      <c r="CA48" s="302"/>
      <c r="CB48" s="302"/>
      <c r="CC48" s="302"/>
      <c r="CD48" s="302"/>
      <c r="CE48" s="302"/>
      <c r="CF48" s="302"/>
      <c r="CG48" s="302"/>
      <c r="CH48" s="302"/>
      <c r="CI48" s="302"/>
      <c r="CJ48" s="302"/>
      <c r="CK48" s="302"/>
      <c r="CL48" s="302"/>
      <c r="CM48" s="302"/>
      <c r="CN48" s="302"/>
      <c r="CO48" s="302"/>
      <c r="CP48" s="302"/>
      <c r="CQ48" s="302"/>
      <c r="CR48" s="302"/>
      <c r="CS48" s="302"/>
      <c r="CT48" s="302"/>
      <c r="CU48" s="302"/>
      <c r="CV48" s="302"/>
      <c r="CW48" s="302"/>
      <c r="CX48" s="302"/>
      <c r="CY48" s="302"/>
      <c r="CZ48" s="302"/>
      <c r="DA48" s="302"/>
      <c r="DB48" s="302"/>
      <c r="DC48" s="302"/>
      <c r="DD48" s="302"/>
      <c r="DE48" s="302"/>
      <c r="DF48" s="302"/>
      <c r="DG48" s="302"/>
      <c r="DH48" s="302"/>
      <c r="DI48" s="302"/>
      <c r="DJ48" s="302"/>
      <c r="DK48" s="302"/>
      <c r="DL48" s="302"/>
      <c r="DM48" s="302"/>
      <c r="DN48" s="302"/>
      <c r="DO48" s="302"/>
      <c r="DP48" s="302"/>
      <c r="DQ48" s="302"/>
      <c r="DR48" s="302"/>
      <c r="DS48" s="302"/>
      <c r="DT48" s="302"/>
      <c r="DU48" s="302"/>
      <c r="DV48" s="302"/>
      <c r="DW48" s="302"/>
      <c r="DX48" s="302"/>
      <c r="DY48" s="302"/>
      <c r="DZ48" s="302"/>
      <c r="EA48" s="302"/>
      <c r="EB48" s="302"/>
      <c r="EC48" s="302"/>
      <c r="ED48" s="302"/>
      <c r="EE48" s="302"/>
      <c r="EF48" s="302"/>
      <c r="EG48" s="302"/>
      <c r="EH48" s="302"/>
      <c r="EI48" s="302"/>
      <c r="EJ48" s="302"/>
      <c r="EK48" s="302"/>
      <c r="EL48" s="302"/>
      <c r="EM48" s="302"/>
      <c r="EN48" s="302"/>
      <c r="EO48" s="302"/>
      <c r="EP48" s="302"/>
      <c r="EQ48" s="302"/>
      <c r="ER48" s="302"/>
      <c r="ES48" s="302"/>
      <c r="ET48" s="302"/>
      <c r="EU48" s="302"/>
    </row>
    <row r="49" spans="1:151" ht="18" customHeight="1" x14ac:dyDescent="0.2">
      <c r="A49" s="300" t="str">
        <f>IF(Animateurs!A12&lt;&gt;0,Animateurs!A12,"")</f>
        <v/>
      </c>
      <c r="B49" s="301" t="e">
        <f>(VLOOKUP(A49:A53,Animateurs!$A$3:$J$20,9,FALSE))</f>
        <v>#N/A</v>
      </c>
      <c r="C49" s="334" t="s">
        <v>36</v>
      </c>
      <c r="D49" s="330">
        <f>'Suivi objectifs'!D49</f>
        <v>0</v>
      </c>
      <c r="E49" s="330">
        <f t="shared" si="14"/>
        <v>0</v>
      </c>
      <c r="F49" s="335">
        <f>'Suivi objectifs'!F49</f>
        <v>0</v>
      </c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  <c r="BS49" s="302"/>
      <c r="BT49" s="302"/>
      <c r="BU49" s="302"/>
      <c r="BV49" s="302"/>
      <c r="BW49" s="302"/>
      <c r="BX49" s="302"/>
      <c r="BY49" s="302"/>
      <c r="BZ49" s="302"/>
      <c r="CA49" s="302"/>
      <c r="CB49" s="302"/>
      <c r="CC49" s="302"/>
      <c r="CD49" s="302"/>
      <c r="CE49" s="302"/>
      <c r="CF49" s="302"/>
      <c r="CG49" s="302"/>
      <c r="CH49" s="302"/>
      <c r="CI49" s="302"/>
      <c r="CJ49" s="302"/>
      <c r="CK49" s="302"/>
      <c r="CL49" s="302"/>
      <c r="CM49" s="302"/>
      <c r="CN49" s="302"/>
      <c r="CO49" s="302"/>
      <c r="CP49" s="302"/>
      <c r="CQ49" s="302"/>
      <c r="CR49" s="302"/>
      <c r="CS49" s="302"/>
      <c r="CT49" s="302"/>
      <c r="CU49" s="302"/>
      <c r="CV49" s="302"/>
      <c r="CW49" s="302"/>
      <c r="CX49" s="302"/>
      <c r="CY49" s="302"/>
      <c r="CZ49" s="302"/>
      <c r="DA49" s="302"/>
      <c r="DB49" s="302"/>
      <c r="DC49" s="302"/>
      <c r="DD49" s="302"/>
      <c r="DE49" s="302"/>
      <c r="DF49" s="302"/>
      <c r="DG49" s="302"/>
      <c r="DH49" s="302"/>
      <c r="DI49" s="302"/>
      <c r="DJ49" s="302"/>
      <c r="DK49" s="302"/>
      <c r="DL49" s="302"/>
      <c r="DM49" s="302"/>
      <c r="DN49" s="302"/>
      <c r="DO49" s="302"/>
      <c r="DP49" s="302"/>
      <c r="DQ49" s="302"/>
      <c r="DR49" s="302"/>
      <c r="DS49" s="302"/>
      <c r="DT49" s="302"/>
      <c r="DU49" s="302"/>
      <c r="DV49" s="302"/>
      <c r="DW49" s="302"/>
      <c r="DX49" s="302"/>
      <c r="DY49" s="302"/>
      <c r="DZ49" s="302"/>
      <c r="EA49" s="302"/>
      <c r="EB49" s="302"/>
      <c r="EC49" s="302"/>
      <c r="ED49" s="302"/>
      <c r="EE49" s="302"/>
      <c r="EF49" s="302"/>
      <c r="EG49" s="302"/>
      <c r="EH49" s="302"/>
      <c r="EI49" s="302"/>
      <c r="EJ49" s="302"/>
      <c r="EK49" s="302"/>
      <c r="EL49" s="302"/>
      <c r="EM49" s="302"/>
      <c r="EN49" s="302"/>
      <c r="EO49" s="302"/>
      <c r="EP49" s="302"/>
      <c r="EQ49" s="302"/>
      <c r="ER49" s="302"/>
      <c r="ES49" s="302"/>
      <c r="ET49" s="302"/>
      <c r="EU49" s="302"/>
    </row>
    <row r="50" spans="1:151" ht="18" customHeight="1" x14ac:dyDescent="0.2">
      <c r="A50" s="303"/>
      <c r="B50" s="304" t="e">
        <f>B49</f>
        <v>#N/A</v>
      </c>
      <c r="C50" s="334" t="s">
        <v>85</v>
      </c>
      <c r="D50" s="330">
        <f>'Suivi objectifs'!D50</f>
        <v>0</v>
      </c>
      <c r="E50" s="330">
        <f t="shared" si="14"/>
        <v>0</v>
      </c>
      <c r="F50" s="335">
        <f>'Suivi objectifs'!F50</f>
        <v>0</v>
      </c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302"/>
      <c r="BR50" s="302"/>
      <c r="BS50" s="302"/>
      <c r="BT50" s="302"/>
      <c r="BU50" s="302"/>
      <c r="BV50" s="302"/>
      <c r="BW50" s="302"/>
      <c r="BX50" s="302"/>
      <c r="BY50" s="302"/>
      <c r="BZ50" s="302"/>
      <c r="CA50" s="302"/>
      <c r="CB50" s="302"/>
      <c r="CC50" s="302"/>
      <c r="CD50" s="302"/>
      <c r="CE50" s="302"/>
      <c r="CF50" s="302"/>
      <c r="CG50" s="302"/>
      <c r="CH50" s="302"/>
      <c r="CI50" s="302"/>
      <c r="CJ50" s="302"/>
      <c r="CK50" s="302"/>
      <c r="CL50" s="302"/>
      <c r="CM50" s="302"/>
      <c r="CN50" s="302"/>
      <c r="CO50" s="302"/>
      <c r="CP50" s="302"/>
      <c r="CQ50" s="302"/>
      <c r="CR50" s="302"/>
      <c r="CS50" s="302"/>
      <c r="CT50" s="302"/>
      <c r="CU50" s="302"/>
      <c r="CV50" s="302"/>
      <c r="CW50" s="302"/>
      <c r="CX50" s="302"/>
      <c r="CY50" s="302"/>
      <c r="CZ50" s="302"/>
      <c r="DA50" s="302"/>
      <c r="DB50" s="302"/>
      <c r="DC50" s="302"/>
      <c r="DD50" s="302"/>
      <c r="DE50" s="302"/>
      <c r="DF50" s="302"/>
      <c r="DG50" s="302"/>
      <c r="DH50" s="302"/>
      <c r="DI50" s="302"/>
      <c r="DJ50" s="302"/>
      <c r="DK50" s="302"/>
      <c r="DL50" s="302"/>
      <c r="DM50" s="302"/>
      <c r="DN50" s="302"/>
      <c r="DO50" s="302"/>
      <c r="DP50" s="302"/>
      <c r="DQ50" s="302"/>
      <c r="DR50" s="302"/>
      <c r="DS50" s="302"/>
      <c r="DT50" s="302"/>
      <c r="DU50" s="302"/>
      <c r="DV50" s="302"/>
      <c r="DW50" s="302"/>
      <c r="DX50" s="302"/>
      <c r="DY50" s="302"/>
      <c r="DZ50" s="302"/>
      <c r="EA50" s="302"/>
      <c r="EB50" s="302"/>
      <c r="EC50" s="302"/>
      <c r="ED50" s="302"/>
      <c r="EE50" s="302"/>
      <c r="EF50" s="302"/>
      <c r="EG50" s="302"/>
      <c r="EH50" s="302"/>
      <c r="EI50" s="302"/>
      <c r="EJ50" s="302"/>
      <c r="EK50" s="302"/>
      <c r="EL50" s="302"/>
      <c r="EM50" s="302"/>
      <c r="EN50" s="302"/>
      <c r="EO50" s="302"/>
      <c r="EP50" s="302"/>
      <c r="EQ50" s="302"/>
      <c r="ER50" s="302"/>
      <c r="ES50" s="302"/>
      <c r="ET50" s="302"/>
      <c r="EU50" s="302"/>
    </row>
    <row r="51" spans="1:151" s="305" customFormat="1" ht="18" customHeight="1" x14ac:dyDescent="0.2">
      <c r="A51" s="303"/>
      <c r="B51" s="304" t="e">
        <f t="shared" ref="B51:B53" si="16">B50</f>
        <v>#N/A</v>
      </c>
      <c r="C51" s="334" t="s">
        <v>35</v>
      </c>
      <c r="D51" s="330">
        <f>'Suivi objectifs'!D51</f>
        <v>0</v>
      </c>
      <c r="E51" s="330">
        <f t="shared" si="14"/>
        <v>0</v>
      </c>
      <c r="F51" s="335">
        <f>'Suivi objectifs'!F51</f>
        <v>0</v>
      </c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302"/>
      <c r="CE51" s="302"/>
      <c r="CF51" s="302"/>
      <c r="CG51" s="302"/>
      <c r="CH51" s="302"/>
      <c r="CI51" s="302"/>
      <c r="CJ51" s="302"/>
      <c r="CK51" s="302"/>
      <c r="CL51" s="302"/>
      <c r="CM51" s="302"/>
      <c r="CN51" s="302"/>
      <c r="CO51" s="302"/>
      <c r="CP51" s="302"/>
      <c r="CQ51" s="302"/>
      <c r="CR51" s="302"/>
      <c r="CS51" s="302"/>
      <c r="CT51" s="302"/>
      <c r="CU51" s="302"/>
      <c r="CV51" s="302"/>
      <c r="CW51" s="302"/>
      <c r="CX51" s="302"/>
      <c r="CY51" s="302"/>
      <c r="CZ51" s="302"/>
      <c r="DA51" s="302"/>
      <c r="DB51" s="302"/>
      <c r="DC51" s="302"/>
      <c r="DD51" s="302"/>
      <c r="DE51" s="302"/>
      <c r="DF51" s="302"/>
      <c r="DG51" s="302"/>
      <c r="DH51" s="302"/>
      <c r="DI51" s="302"/>
      <c r="DJ51" s="302"/>
      <c r="DK51" s="302"/>
      <c r="DL51" s="302"/>
      <c r="DM51" s="302"/>
      <c r="DN51" s="302"/>
      <c r="DO51" s="302"/>
      <c r="DP51" s="302"/>
      <c r="DQ51" s="302"/>
      <c r="DR51" s="302"/>
      <c r="DS51" s="302"/>
      <c r="DT51" s="302"/>
      <c r="DU51" s="302"/>
      <c r="DV51" s="302"/>
      <c r="DW51" s="302"/>
      <c r="DX51" s="302"/>
      <c r="DY51" s="302"/>
      <c r="DZ51" s="302"/>
      <c r="EA51" s="302"/>
      <c r="EB51" s="302"/>
      <c r="EC51" s="302"/>
      <c r="ED51" s="302"/>
      <c r="EE51" s="302"/>
      <c r="EF51" s="302"/>
      <c r="EG51" s="302"/>
      <c r="EH51" s="302"/>
      <c r="EI51" s="302"/>
      <c r="EJ51" s="302"/>
      <c r="EK51" s="302"/>
      <c r="EL51" s="302"/>
      <c r="EM51" s="302"/>
      <c r="EN51" s="302"/>
      <c r="EO51" s="302"/>
      <c r="EP51" s="302"/>
      <c r="EQ51" s="302"/>
      <c r="ER51" s="302"/>
      <c r="ES51" s="302"/>
      <c r="ET51" s="302"/>
      <c r="EU51" s="302"/>
    </row>
    <row r="52" spans="1:151" ht="18" customHeight="1" x14ac:dyDescent="0.2">
      <c r="A52" s="303"/>
      <c r="B52" s="304" t="e">
        <f t="shared" si="16"/>
        <v>#N/A</v>
      </c>
      <c r="C52" s="334" t="s">
        <v>86</v>
      </c>
      <c r="D52" s="330">
        <f>'Suivi objectifs'!D52</f>
        <v>0</v>
      </c>
      <c r="E52" s="330">
        <f t="shared" si="14"/>
        <v>0</v>
      </c>
      <c r="F52" s="335">
        <f>'Suivi objectifs'!F52</f>
        <v>0</v>
      </c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2"/>
      <c r="AD52" s="302"/>
      <c r="AE52" s="302"/>
      <c r="AF52" s="302"/>
      <c r="AG52" s="302"/>
      <c r="AH52" s="302"/>
      <c r="AI52" s="302"/>
      <c r="AJ52" s="302"/>
      <c r="AK52" s="302"/>
      <c r="AL52" s="302"/>
      <c r="AM52" s="302"/>
      <c r="AN52" s="302"/>
      <c r="AO52" s="302"/>
      <c r="AP52" s="302"/>
      <c r="AQ52" s="302"/>
      <c r="AR52" s="302"/>
      <c r="AS52" s="302"/>
      <c r="AT52" s="302"/>
      <c r="AU52" s="302"/>
      <c r="AV52" s="302"/>
      <c r="AW52" s="302"/>
      <c r="AX52" s="302"/>
      <c r="AY52" s="302"/>
      <c r="AZ52" s="302"/>
      <c r="BA52" s="302"/>
      <c r="BB52" s="302"/>
      <c r="BC52" s="302"/>
      <c r="BD52" s="302"/>
      <c r="BE52" s="302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302"/>
      <c r="BV52" s="302"/>
      <c r="BW52" s="302"/>
      <c r="BX52" s="302"/>
      <c r="BY52" s="302"/>
      <c r="BZ52" s="302"/>
      <c r="CA52" s="302"/>
      <c r="CB52" s="302"/>
      <c r="CC52" s="302"/>
      <c r="CD52" s="302"/>
      <c r="CE52" s="302"/>
      <c r="CF52" s="302"/>
      <c r="CG52" s="302"/>
      <c r="CH52" s="302"/>
      <c r="CI52" s="302"/>
      <c r="CJ52" s="302"/>
      <c r="CK52" s="302"/>
      <c r="CL52" s="302"/>
      <c r="CM52" s="302"/>
      <c r="CN52" s="302"/>
      <c r="CO52" s="302"/>
      <c r="CP52" s="302"/>
      <c r="CQ52" s="302"/>
      <c r="CR52" s="302"/>
      <c r="CS52" s="302"/>
      <c r="CT52" s="302"/>
      <c r="CU52" s="302"/>
      <c r="CV52" s="302"/>
      <c r="CW52" s="302"/>
      <c r="CX52" s="302"/>
      <c r="CY52" s="302"/>
      <c r="CZ52" s="302"/>
      <c r="DA52" s="302"/>
      <c r="DB52" s="302"/>
      <c r="DC52" s="302"/>
      <c r="DD52" s="302"/>
      <c r="DE52" s="302"/>
      <c r="DF52" s="302"/>
      <c r="DG52" s="302"/>
      <c r="DH52" s="302"/>
      <c r="DI52" s="302"/>
      <c r="DJ52" s="302"/>
      <c r="DK52" s="302"/>
      <c r="DL52" s="302"/>
      <c r="DM52" s="302"/>
      <c r="DN52" s="302"/>
      <c r="DO52" s="302"/>
      <c r="DP52" s="302"/>
      <c r="DQ52" s="302"/>
      <c r="DR52" s="302"/>
      <c r="DS52" s="302"/>
      <c r="DT52" s="302"/>
      <c r="DU52" s="302"/>
      <c r="DV52" s="302"/>
      <c r="DW52" s="302"/>
      <c r="DX52" s="302"/>
      <c r="DY52" s="302"/>
      <c r="DZ52" s="302"/>
      <c r="EA52" s="302"/>
      <c r="EB52" s="302"/>
      <c r="EC52" s="302"/>
      <c r="ED52" s="302"/>
      <c r="EE52" s="302"/>
      <c r="EF52" s="302"/>
      <c r="EG52" s="302"/>
      <c r="EH52" s="302"/>
      <c r="EI52" s="302"/>
      <c r="EJ52" s="302"/>
      <c r="EK52" s="302"/>
      <c r="EL52" s="302"/>
      <c r="EM52" s="302"/>
      <c r="EN52" s="302"/>
      <c r="EO52" s="302"/>
      <c r="EP52" s="302"/>
      <c r="EQ52" s="302"/>
      <c r="ER52" s="302"/>
      <c r="ES52" s="302"/>
      <c r="ET52" s="302"/>
      <c r="EU52" s="302"/>
    </row>
    <row r="53" spans="1:151" ht="18" customHeight="1" thickBot="1" x14ac:dyDescent="0.25">
      <c r="A53" s="306"/>
      <c r="B53" s="307" t="e">
        <f t="shared" si="16"/>
        <v>#N/A</v>
      </c>
      <c r="C53" s="334" t="s">
        <v>87</v>
      </c>
      <c r="D53" s="330">
        <f>'Suivi objectifs'!D53</f>
        <v>0</v>
      </c>
      <c r="E53" s="330">
        <f t="shared" si="14"/>
        <v>0</v>
      </c>
      <c r="F53" s="335">
        <f>'Suivi objectifs'!F53</f>
        <v>0</v>
      </c>
      <c r="G53" s="302"/>
      <c r="H53" s="302"/>
      <c r="I53" s="302"/>
      <c r="J53" s="302"/>
      <c r="K53" s="302"/>
      <c r="L53" s="302"/>
      <c r="M53" s="302"/>
      <c r="N53" s="302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2"/>
      <c r="BS53" s="302"/>
      <c r="BT53" s="302"/>
      <c r="BU53" s="302"/>
      <c r="BV53" s="302"/>
      <c r="BW53" s="302"/>
      <c r="BX53" s="302"/>
      <c r="BY53" s="302"/>
      <c r="BZ53" s="302"/>
      <c r="CA53" s="302"/>
      <c r="CB53" s="302"/>
      <c r="CC53" s="302"/>
      <c r="CD53" s="302"/>
      <c r="CE53" s="302"/>
      <c r="CF53" s="302"/>
      <c r="CG53" s="302"/>
      <c r="CH53" s="302"/>
      <c r="CI53" s="302"/>
      <c r="CJ53" s="302"/>
      <c r="CK53" s="302"/>
      <c r="CL53" s="302"/>
      <c r="CM53" s="302"/>
      <c r="CN53" s="302"/>
      <c r="CO53" s="302"/>
      <c r="CP53" s="302"/>
      <c r="CQ53" s="302"/>
      <c r="CR53" s="302"/>
      <c r="CS53" s="302"/>
      <c r="CT53" s="302"/>
      <c r="CU53" s="302"/>
      <c r="CV53" s="302"/>
      <c r="CW53" s="302"/>
      <c r="CX53" s="302"/>
      <c r="CY53" s="302"/>
      <c r="CZ53" s="302"/>
      <c r="DA53" s="302"/>
      <c r="DB53" s="302"/>
      <c r="DC53" s="302"/>
      <c r="DD53" s="302"/>
      <c r="DE53" s="302"/>
      <c r="DF53" s="302"/>
      <c r="DG53" s="302"/>
      <c r="DH53" s="302"/>
      <c r="DI53" s="302"/>
      <c r="DJ53" s="302"/>
      <c r="DK53" s="302"/>
      <c r="DL53" s="302"/>
      <c r="DM53" s="302"/>
      <c r="DN53" s="302"/>
      <c r="DO53" s="302"/>
      <c r="DP53" s="302"/>
      <c r="DQ53" s="302"/>
      <c r="DR53" s="302"/>
      <c r="DS53" s="302"/>
      <c r="DT53" s="302"/>
      <c r="DU53" s="302"/>
      <c r="DV53" s="302"/>
      <c r="DW53" s="302"/>
      <c r="DX53" s="302"/>
      <c r="DY53" s="302"/>
      <c r="DZ53" s="302"/>
      <c r="EA53" s="302"/>
      <c r="EB53" s="302"/>
      <c r="EC53" s="302"/>
      <c r="ED53" s="302"/>
      <c r="EE53" s="302"/>
      <c r="EF53" s="302"/>
      <c r="EG53" s="302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/>
      <c r="ER53" s="302"/>
      <c r="ES53" s="302"/>
      <c r="ET53" s="302"/>
      <c r="EU53" s="302"/>
    </row>
    <row r="54" spans="1:151" ht="18" customHeight="1" x14ac:dyDescent="0.2">
      <c r="A54" s="300" t="str">
        <f>IF(Animateurs!A13&lt;&gt;0,Animateurs!A13,"")</f>
        <v/>
      </c>
      <c r="B54" s="301" t="e">
        <f>(VLOOKUP(A54:A58,Animateurs!$A$3:$J$20,9,FALSE))</f>
        <v>#N/A</v>
      </c>
      <c r="C54" s="334" t="s">
        <v>36</v>
      </c>
      <c r="D54" s="330">
        <f>'Suivi objectifs'!D54</f>
        <v>0</v>
      </c>
      <c r="E54" s="330">
        <f>D54</f>
        <v>0</v>
      </c>
      <c r="F54" s="335">
        <f>'Suivi objectifs'!F54</f>
        <v>0</v>
      </c>
      <c r="G54" s="302"/>
      <c r="H54" s="302"/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  <c r="BE54" s="302"/>
      <c r="BF54" s="302"/>
      <c r="BG54" s="302"/>
      <c r="BH54" s="302"/>
      <c r="BI54" s="302"/>
      <c r="BJ54" s="302"/>
      <c r="BK54" s="302"/>
      <c r="BL54" s="302"/>
      <c r="BM54" s="302"/>
      <c r="BN54" s="302"/>
      <c r="BO54" s="302"/>
      <c r="BP54" s="302"/>
      <c r="BQ54" s="302"/>
      <c r="BR54" s="302"/>
      <c r="BS54" s="302"/>
      <c r="BT54" s="302"/>
      <c r="BU54" s="302"/>
      <c r="BV54" s="302"/>
      <c r="BW54" s="302"/>
      <c r="BX54" s="302"/>
      <c r="BY54" s="302"/>
      <c r="BZ54" s="302"/>
      <c r="CA54" s="302"/>
      <c r="CB54" s="302"/>
      <c r="CC54" s="302"/>
      <c r="CD54" s="302"/>
      <c r="CE54" s="302"/>
      <c r="CF54" s="302"/>
      <c r="CG54" s="302"/>
      <c r="CH54" s="302"/>
      <c r="CI54" s="302"/>
      <c r="CJ54" s="302"/>
      <c r="CK54" s="302"/>
      <c r="CL54" s="302"/>
      <c r="CM54" s="302"/>
      <c r="CN54" s="302"/>
      <c r="CO54" s="302"/>
      <c r="CP54" s="302"/>
      <c r="CQ54" s="302"/>
      <c r="CR54" s="302"/>
      <c r="CS54" s="302"/>
      <c r="CT54" s="302"/>
      <c r="CU54" s="302"/>
      <c r="CV54" s="302"/>
      <c r="CW54" s="302"/>
      <c r="CX54" s="302"/>
      <c r="CY54" s="302"/>
      <c r="CZ54" s="302"/>
      <c r="DA54" s="302"/>
      <c r="DB54" s="302"/>
      <c r="DC54" s="302"/>
      <c r="DD54" s="302"/>
      <c r="DE54" s="302"/>
      <c r="DF54" s="302"/>
      <c r="DG54" s="302"/>
      <c r="DH54" s="302"/>
      <c r="DI54" s="302"/>
      <c r="DJ54" s="302"/>
      <c r="DK54" s="302"/>
      <c r="DL54" s="302"/>
      <c r="DM54" s="302"/>
      <c r="DN54" s="302"/>
      <c r="DO54" s="302"/>
      <c r="DP54" s="302"/>
      <c r="DQ54" s="302"/>
      <c r="DR54" s="302"/>
      <c r="DS54" s="302"/>
      <c r="DT54" s="302"/>
      <c r="DU54" s="302"/>
      <c r="DV54" s="302"/>
      <c r="DW54" s="302"/>
      <c r="DX54" s="302"/>
      <c r="DY54" s="302"/>
      <c r="DZ54" s="302"/>
      <c r="EA54" s="302"/>
      <c r="EB54" s="302"/>
      <c r="EC54" s="302"/>
      <c r="ED54" s="302"/>
      <c r="EE54" s="302"/>
      <c r="EF54" s="302"/>
      <c r="EG54" s="302"/>
      <c r="EH54" s="302"/>
      <c r="EI54" s="302"/>
      <c r="EJ54" s="302"/>
      <c r="EK54" s="302"/>
      <c r="EL54" s="302"/>
      <c r="EM54" s="302"/>
      <c r="EN54" s="302"/>
      <c r="EO54" s="302"/>
      <c r="EP54" s="302"/>
      <c r="EQ54" s="302"/>
      <c r="ER54" s="302"/>
      <c r="ES54" s="302"/>
      <c r="ET54" s="302"/>
      <c r="EU54" s="302"/>
    </row>
    <row r="55" spans="1:151" ht="18" customHeight="1" x14ac:dyDescent="0.2">
      <c r="A55" s="303"/>
      <c r="B55" s="304" t="e">
        <f>B54</f>
        <v>#N/A</v>
      </c>
      <c r="C55" s="334" t="s">
        <v>85</v>
      </c>
      <c r="D55" s="330">
        <f>'Suivi objectifs'!D55</f>
        <v>0</v>
      </c>
      <c r="E55" s="330">
        <f t="shared" ref="E55:E58" si="17">D55</f>
        <v>0</v>
      </c>
      <c r="F55" s="335">
        <f>'Suivi objectifs'!F55</f>
        <v>0</v>
      </c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  <c r="BE55" s="302"/>
      <c r="BF55" s="302"/>
      <c r="BG55" s="30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2"/>
      <c r="BS55" s="302"/>
      <c r="BT55" s="302"/>
      <c r="BU55" s="302"/>
      <c r="BV55" s="302"/>
      <c r="BW55" s="302"/>
      <c r="BX55" s="302"/>
      <c r="BY55" s="302"/>
      <c r="BZ55" s="302"/>
      <c r="CA55" s="302"/>
      <c r="CB55" s="302"/>
      <c r="CC55" s="302"/>
      <c r="CD55" s="302"/>
      <c r="CE55" s="302"/>
      <c r="CF55" s="302"/>
      <c r="CG55" s="302"/>
      <c r="CH55" s="302"/>
      <c r="CI55" s="302"/>
      <c r="CJ55" s="302"/>
      <c r="CK55" s="302"/>
      <c r="CL55" s="302"/>
      <c r="CM55" s="302"/>
      <c r="CN55" s="302"/>
      <c r="CO55" s="302"/>
      <c r="CP55" s="302"/>
      <c r="CQ55" s="302"/>
      <c r="CR55" s="302"/>
      <c r="CS55" s="302"/>
      <c r="CT55" s="302"/>
      <c r="CU55" s="302"/>
      <c r="CV55" s="302"/>
      <c r="CW55" s="302"/>
      <c r="CX55" s="302"/>
      <c r="CY55" s="302"/>
      <c r="CZ55" s="302"/>
      <c r="DA55" s="302"/>
      <c r="DB55" s="302"/>
      <c r="DC55" s="302"/>
      <c r="DD55" s="302"/>
      <c r="DE55" s="302"/>
      <c r="DF55" s="302"/>
      <c r="DG55" s="302"/>
      <c r="DH55" s="302"/>
      <c r="DI55" s="302"/>
      <c r="DJ55" s="302"/>
      <c r="DK55" s="302"/>
      <c r="DL55" s="302"/>
      <c r="DM55" s="302"/>
      <c r="DN55" s="302"/>
      <c r="DO55" s="302"/>
      <c r="DP55" s="302"/>
      <c r="DQ55" s="302"/>
      <c r="DR55" s="302"/>
      <c r="DS55" s="302"/>
      <c r="DT55" s="302"/>
      <c r="DU55" s="302"/>
      <c r="DV55" s="302"/>
      <c r="DW55" s="302"/>
      <c r="DX55" s="302"/>
      <c r="DY55" s="302"/>
      <c r="DZ55" s="302"/>
      <c r="EA55" s="302"/>
      <c r="EB55" s="302"/>
      <c r="EC55" s="302"/>
      <c r="ED55" s="302"/>
      <c r="EE55" s="302"/>
      <c r="EF55" s="302"/>
      <c r="EG55" s="302"/>
      <c r="EH55" s="302"/>
      <c r="EI55" s="302"/>
      <c r="EJ55" s="302"/>
      <c r="EK55" s="302"/>
      <c r="EL55" s="302"/>
      <c r="EM55" s="302"/>
      <c r="EN55" s="302"/>
      <c r="EO55" s="302"/>
      <c r="EP55" s="302"/>
      <c r="EQ55" s="302"/>
      <c r="ER55" s="302"/>
      <c r="ES55" s="302"/>
      <c r="ET55" s="302"/>
      <c r="EU55" s="302"/>
    </row>
    <row r="56" spans="1:151" s="305" customFormat="1" ht="18" customHeight="1" x14ac:dyDescent="0.2">
      <c r="A56" s="303"/>
      <c r="B56" s="304" t="e">
        <f t="shared" ref="B56:B58" si="18">B55</f>
        <v>#N/A</v>
      </c>
      <c r="C56" s="334" t="s">
        <v>35</v>
      </c>
      <c r="D56" s="330">
        <f>'Suivi objectifs'!D56</f>
        <v>0</v>
      </c>
      <c r="E56" s="330">
        <f t="shared" si="17"/>
        <v>0</v>
      </c>
      <c r="F56" s="335">
        <f>'Suivi objectifs'!F56</f>
        <v>0</v>
      </c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  <c r="BS56" s="302"/>
      <c r="BT56" s="302"/>
      <c r="BU56" s="302"/>
      <c r="BV56" s="302"/>
      <c r="BW56" s="302"/>
      <c r="BX56" s="302"/>
      <c r="BY56" s="302"/>
      <c r="BZ56" s="302"/>
      <c r="CA56" s="302"/>
      <c r="CB56" s="302"/>
      <c r="CC56" s="302"/>
      <c r="CD56" s="302"/>
      <c r="CE56" s="302"/>
      <c r="CF56" s="302"/>
      <c r="CG56" s="302"/>
      <c r="CH56" s="302"/>
      <c r="CI56" s="302"/>
      <c r="CJ56" s="302"/>
      <c r="CK56" s="302"/>
      <c r="CL56" s="302"/>
      <c r="CM56" s="302"/>
      <c r="CN56" s="302"/>
      <c r="CO56" s="302"/>
      <c r="CP56" s="302"/>
      <c r="CQ56" s="302"/>
      <c r="CR56" s="302"/>
      <c r="CS56" s="302"/>
      <c r="CT56" s="302"/>
      <c r="CU56" s="302"/>
      <c r="CV56" s="302"/>
      <c r="CW56" s="302"/>
      <c r="CX56" s="302"/>
      <c r="CY56" s="302"/>
      <c r="CZ56" s="302"/>
      <c r="DA56" s="302"/>
      <c r="DB56" s="302"/>
      <c r="DC56" s="302"/>
      <c r="DD56" s="302"/>
      <c r="DE56" s="302"/>
      <c r="DF56" s="302"/>
      <c r="DG56" s="302"/>
      <c r="DH56" s="302"/>
      <c r="DI56" s="302"/>
      <c r="DJ56" s="302"/>
      <c r="DK56" s="302"/>
      <c r="DL56" s="302"/>
      <c r="DM56" s="302"/>
      <c r="DN56" s="302"/>
      <c r="DO56" s="302"/>
      <c r="DP56" s="302"/>
      <c r="DQ56" s="302"/>
      <c r="DR56" s="302"/>
      <c r="DS56" s="302"/>
      <c r="DT56" s="302"/>
      <c r="DU56" s="302"/>
      <c r="DV56" s="302"/>
      <c r="DW56" s="302"/>
      <c r="DX56" s="302"/>
      <c r="DY56" s="302"/>
      <c r="DZ56" s="302"/>
      <c r="EA56" s="302"/>
      <c r="EB56" s="302"/>
      <c r="EC56" s="302"/>
      <c r="ED56" s="302"/>
      <c r="EE56" s="302"/>
      <c r="EF56" s="302"/>
      <c r="EG56" s="302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</row>
    <row r="57" spans="1:151" ht="18" customHeight="1" x14ac:dyDescent="0.2">
      <c r="A57" s="303"/>
      <c r="B57" s="304" t="e">
        <f t="shared" si="18"/>
        <v>#N/A</v>
      </c>
      <c r="C57" s="334" t="s">
        <v>86</v>
      </c>
      <c r="D57" s="330">
        <f>'Suivi objectifs'!D57</f>
        <v>0</v>
      </c>
      <c r="E57" s="330">
        <f t="shared" si="17"/>
        <v>0</v>
      </c>
      <c r="F57" s="335">
        <f>'Suivi objectifs'!F57</f>
        <v>0</v>
      </c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302"/>
      <c r="BR57" s="302"/>
      <c r="BS57" s="302"/>
      <c r="BT57" s="302"/>
      <c r="BU57" s="302"/>
      <c r="BV57" s="302"/>
      <c r="BW57" s="302"/>
      <c r="BX57" s="302"/>
      <c r="BY57" s="302"/>
      <c r="BZ57" s="302"/>
      <c r="CA57" s="302"/>
      <c r="CB57" s="302"/>
      <c r="CC57" s="302"/>
      <c r="CD57" s="302"/>
      <c r="CE57" s="302"/>
      <c r="CF57" s="302"/>
      <c r="CG57" s="302"/>
      <c r="CH57" s="302"/>
      <c r="CI57" s="302"/>
      <c r="CJ57" s="302"/>
      <c r="CK57" s="302"/>
      <c r="CL57" s="302"/>
      <c r="CM57" s="302"/>
      <c r="CN57" s="302"/>
      <c r="CO57" s="302"/>
      <c r="CP57" s="302"/>
      <c r="CQ57" s="302"/>
      <c r="CR57" s="302"/>
      <c r="CS57" s="302"/>
      <c r="CT57" s="302"/>
      <c r="CU57" s="302"/>
      <c r="CV57" s="302"/>
      <c r="CW57" s="302"/>
      <c r="CX57" s="302"/>
      <c r="CY57" s="302"/>
      <c r="CZ57" s="302"/>
      <c r="DA57" s="302"/>
      <c r="DB57" s="302"/>
      <c r="DC57" s="302"/>
      <c r="DD57" s="302"/>
      <c r="DE57" s="302"/>
      <c r="DF57" s="302"/>
      <c r="DG57" s="302"/>
      <c r="DH57" s="302"/>
      <c r="DI57" s="302"/>
      <c r="DJ57" s="302"/>
      <c r="DK57" s="302"/>
      <c r="DL57" s="302"/>
      <c r="DM57" s="302"/>
      <c r="DN57" s="302"/>
      <c r="DO57" s="302"/>
      <c r="DP57" s="302"/>
      <c r="DQ57" s="302"/>
      <c r="DR57" s="302"/>
      <c r="DS57" s="302"/>
      <c r="DT57" s="302"/>
      <c r="DU57" s="302"/>
      <c r="DV57" s="302"/>
      <c r="DW57" s="302"/>
      <c r="DX57" s="302"/>
      <c r="DY57" s="302"/>
      <c r="DZ57" s="302"/>
      <c r="EA57" s="302"/>
      <c r="EB57" s="302"/>
      <c r="EC57" s="302"/>
      <c r="ED57" s="302"/>
      <c r="EE57" s="302"/>
      <c r="EF57" s="302"/>
      <c r="EG57" s="302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</row>
    <row r="58" spans="1:151" ht="18" customHeight="1" thickBot="1" x14ac:dyDescent="0.25">
      <c r="A58" s="306"/>
      <c r="B58" s="307" t="e">
        <f t="shared" si="18"/>
        <v>#N/A</v>
      </c>
      <c r="C58" s="334" t="s">
        <v>87</v>
      </c>
      <c r="D58" s="330">
        <f>'Suivi objectifs'!D58</f>
        <v>0</v>
      </c>
      <c r="E58" s="330">
        <f t="shared" si="17"/>
        <v>0</v>
      </c>
      <c r="F58" s="335">
        <f>'Suivi objectifs'!F58</f>
        <v>0</v>
      </c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302"/>
      <c r="CF58" s="302"/>
      <c r="CG58" s="302"/>
      <c r="CH58" s="302"/>
      <c r="CI58" s="302"/>
      <c r="CJ58" s="302"/>
      <c r="CK58" s="302"/>
      <c r="CL58" s="302"/>
      <c r="CM58" s="302"/>
      <c r="CN58" s="302"/>
      <c r="CO58" s="302"/>
      <c r="CP58" s="302"/>
      <c r="CQ58" s="302"/>
      <c r="CR58" s="302"/>
      <c r="CS58" s="302"/>
      <c r="CT58" s="302"/>
      <c r="CU58" s="302"/>
      <c r="CV58" s="302"/>
      <c r="CW58" s="302"/>
      <c r="CX58" s="302"/>
      <c r="CY58" s="302"/>
      <c r="CZ58" s="302"/>
      <c r="DA58" s="302"/>
      <c r="DB58" s="302"/>
      <c r="DC58" s="302"/>
      <c r="DD58" s="302"/>
      <c r="DE58" s="302"/>
      <c r="DF58" s="302"/>
      <c r="DG58" s="302"/>
      <c r="DH58" s="302"/>
      <c r="DI58" s="302"/>
      <c r="DJ58" s="302"/>
      <c r="DK58" s="302"/>
      <c r="DL58" s="302"/>
      <c r="DM58" s="302"/>
      <c r="DN58" s="302"/>
      <c r="DO58" s="302"/>
      <c r="DP58" s="302"/>
      <c r="DQ58" s="302"/>
      <c r="DR58" s="302"/>
      <c r="DS58" s="302"/>
      <c r="DT58" s="302"/>
      <c r="DU58" s="302"/>
      <c r="DV58" s="302"/>
      <c r="DW58" s="302"/>
      <c r="DX58" s="302"/>
      <c r="DY58" s="302"/>
      <c r="DZ58" s="302"/>
      <c r="EA58" s="302"/>
      <c r="EB58" s="302"/>
      <c r="EC58" s="302"/>
      <c r="ED58" s="302"/>
      <c r="EE58" s="302"/>
      <c r="EF58" s="302"/>
      <c r="EG58" s="302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</row>
    <row r="59" spans="1:151" ht="18" customHeight="1" x14ac:dyDescent="0.2">
      <c r="A59" s="300" t="str">
        <f>IF(Animateurs!A14&lt;&gt;0,Animateurs!A14,"")</f>
        <v/>
      </c>
      <c r="B59" s="301" t="e">
        <f>(VLOOKUP(A59:A63,Animateurs!$A$3:$J$20,9,FALSE))</f>
        <v>#N/A</v>
      </c>
      <c r="C59" s="334" t="s">
        <v>36</v>
      </c>
      <c r="D59" s="330">
        <f>'Suivi objectifs'!D59</f>
        <v>0</v>
      </c>
      <c r="E59" s="330">
        <f>D59</f>
        <v>0</v>
      </c>
      <c r="F59" s="335">
        <f>'Suivi objectifs'!F59</f>
        <v>0</v>
      </c>
      <c r="G59" s="302"/>
      <c r="H59" s="302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2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2"/>
      <c r="BS59" s="302"/>
      <c r="BT59" s="302"/>
      <c r="BU59" s="302"/>
      <c r="BV59" s="302"/>
      <c r="BW59" s="302"/>
      <c r="BX59" s="302"/>
      <c r="BY59" s="302"/>
      <c r="BZ59" s="302"/>
      <c r="CA59" s="302"/>
      <c r="CB59" s="302"/>
      <c r="CC59" s="302"/>
      <c r="CD59" s="302"/>
      <c r="CE59" s="302"/>
      <c r="CF59" s="302"/>
      <c r="CG59" s="302"/>
      <c r="CH59" s="302"/>
      <c r="CI59" s="302"/>
      <c r="CJ59" s="302"/>
      <c r="CK59" s="302"/>
      <c r="CL59" s="302"/>
      <c r="CM59" s="302"/>
      <c r="CN59" s="302"/>
      <c r="CO59" s="302"/>
      <c r="CP59" s="302"/>
      <c r="CQ59" s="302"/>
      <c r="CR59" s="302"/>
      <c r="CS59" s="302"/>
      <c r="CT59" s="302"/>
      <c r="CU59" s="302"/>
      <c r="CV59" s="302"/>
      <c r="CW59" s="302"/>
      <c r="CX59" s="302"/>
      <c r="CY59" s="302"/>
      <c r="CZ59" s="302"/>
      <c r="DA59" s="302"/>
      <c r="DB59" s="302"/>
      <c r="DC59" s="302"/>
      <c r="DD59" s="302"/>
      <c r="DE59" s="302"/>
      <c r="DF59" s="302"/>
      <c r="DG59" s="302"/>
      <c r="DH59" s="302"/>
      <c r="DI59" s="302"/>
      <c r="DJ59" s="302"/>
      <c r="DK59" s="302"/>
      <c r="DL59" s="302"/>
      <c r="DM59" s="302"/>
      <c r="DN59" s="302"/>
      <c r="DO59" s="302"/>
      <c r="DP59" s="302"/>
      <c r="DQ59" s="302"/>
      <c r="DR59" s="302"/>
      <c r="DS59" s="302"/>
      <c r="DT59" s="302"/>
      <c r="DU59" s="302"/>
      <c r="DV59" s="302"/>
      <c r="DW59" s="302"/>
      <c r="DX59" s="302"/>
      <c r="DY59" s="302"/>
      <c r="DZ59" s="302"/>
      <c r="EA59" s="302"/>
      <c r="EB59" s="302"/>
      <c r="EC59" s="302"/>
      <c r="ED59" s="302"/>
      <c r="EE59" s="302"/>
      <c r="EF59" s="302"/>
      <c r="EG59" s="302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</row>
    <row r="60" spans="1:151" ht="18" customHeight="1" x14ac:dyDescent="0.2">
      <c r="A60" s="303"/>
      <c r="B60" s="304" t="e">
        <f>B59</f>
        <v>#N/A</v>
      </c>
      <c r="C60" s="334" t="s">
        <v>85</v>
      </c>
      <c r="D60" s="330">
        <f>'Suivi objectifs'!D60</f>
        <v>0</v>
      </c>
      <c r="E60" s="330">
        <f t="shared" ref="E60:E63" si="19">D60</f>
        <v>0</v>
      </c>
      <c r="F60" s="335">
        <f>'Suivi objectifs'!F60</f>
        <v>0</v>
      </c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2"/>
      <c r="BM60" s="302"/>
      <c r="BN60" s="302"/>
      <c r="BO60" s="302"/>
      <c r="BP60" s="302"/>
      <c r="BQ60" s="302"/>
      <c r="BR60" s="302"/>
      <c r="BS60" s="302"/>
      <c r="BT60" s="302"/>
      <c r="BU60" s="302"/>
      <c r="BV60" s="302"/>
      <c r="BW60" s="302"/>
      <c r="BX60" s="302"/>
      <c r="BY60" s="302"/>
      <c r="BZ60" s="302"/>
      <c r="CA60" s="302"/>
      <c r="CB60" s="302"/>
      <c r="CC60" s="302"/>
      <c r="CD60" s="302"/>
      <c r="CE60" s="302"/>
      <c r="CF60" s="302"/>
      <c r="CG60" s="302"/>
      <c r="CH60" s="302"/>
      <c r="CI60" s="302"/>
      <c r="CJ60" s="302"/>
      <c r="CK60" s="302"/>
      <c r="CL60" s="302"/>
      <c r="CM60" s="302"/>
      <c r="CN60" s="302"/>
      <c r="CO60" s="302"/>
      <c r="CP60" s="302"/>
      <c r="CQ60" s="302"/>
      <c r="CR60" s="302"/>
      <c r="CS60" s="302"/>
      <c r="CT60" s="302"/>
      <c r="CU60" s="302"/>
      <c r="CV60" s="302"/>
      <c r="CW60" s="302"/>
      <c r="CX60" s="302"/>
      <c r="CY60" s="302"/>
      <c r="CZ60" s="302"/>
      <c r="DA60" s="302"/>
      <c r="DB60" s="302"/>
      <c r="DC60" s="302"/>
      <c r="DD60" s="302"/>
      <c r="DE60" s="302"/>
      <c r="DF60" s="302"/>
      <c r="DG60" s="302"/>
      <c r="DH60" s="302"/>
      <c r="DI60" s="302"/>
      <c r="DJ60" s="302"/>
      <c r="DK60" s="302"/>
      <c r="DL60" s="302"/>
      <c r="DM60" s="302"/>
      <c r="DN60" s="302"/>
      <c r="DO60" s="302"/>
      <c r="DP60" s="302"/>
      <c r="DQ60" s="302"/>
      <c r="DR60" s="302"/>
      <c r="DS60" s="302"/>
      <c r="DT60" s="302"/>
      <c r="DU60" s="302"/>
      <c r="DV60" s="302"/>
      <c r="DW60" s="302"/>
      <c r="DX60" s="302"/>
      <c r="DY60" s="302"/>
      <c r="DZ60" s="302"/>
      <c r="EA60" s="302"/>
      <c r="EB60" s="302"/>
      <c r="EC60" s="302"/>
      <c r="ED60" s="302"/>
      <c r="EE60" s="302"/>
      <c r="EF60" s="302"/>
      <c r="EG60" s="302"/>
      <c r="EH60" s="302"/>
      <c r="EI60" s="302"/>
      <c r="EJ60" s="302"/>
      <c r="EK60" s="302"/>
      <c r="EL60" s="302"/>
      <c r="EM60" s="302"/>
      <c r="EN60" s="302"/>
      <c r="EO60" s="302"/>
      <c r="EP60" s="302"/>
      <c r="EQ60" s="302"/>
      <c r="ER60" s="302"/>
      <c r="ES60" s="302"/>
      <c r="ET60" s="302"/>
      <c r="EU60" s="302"/>
    </row>
    <row r="61" spans="1:151" s="305" customFormat="1" ht="18" customHeight="1" x14ac:dyDescent="0.2">
      <c r="A61" s="303"/>
      <c r="B61" s="304" t="e">
        <f t="shared" ref="B61:B63" si="20">B60</f>
        <v>#N/A</v>
      </c>
      <c r="C61" s="334" t="s">
        <v>35</v>
      </c>
      <c r="D61" s="330">
        <f>'Suivi objectifs'!D61</f>
        <v>0</v>
      </c>
      <c r="E61" s="330">
        <f t="shared" si="19"/>
        <v>0</v>
      </c>
      <c r="F61" s="335">
        <f>'Suivi objectifs'!F61</f>
        <v>0</v>
      </c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2"/>
      <c r="BC61" s="302"/>
      <c r="BD61" s="302"/>
      <c r="BE61" s="302"/>
      <c r="BF61" s="302"/>
      <c r="BG61" s="30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2"/>
      <c r="BS61" s="302"/>
      <c r="BT61" s="302"/>
      <c r="BU61" s="302"/>
      <c r="BV61" s="302"/>
      <c r="BW61" s="302"/>
      <c r="BX61" s="302"/>
      <c r="BY61" s="302"/>
      <c r="BZ61" s="302"/>
      <c r="CA61" s="302"/>
      <c r="CB61" s="302"/>
      <c r="CC61" s="302"/>
      <c r="CD61" s="302"/>
      <c r="CE61" s="302"/>
      <c r="CF61" s="302"/>
      <c r="CG61" s="302"/>
      <c r="CH61" s="302"/>
      <c r="CI61" s="302"/>
      <c r="CJ61" s="302"/>
      <c r="CK61" s="302"/>
      <c r="CL61" s="302"/>
      <c r="CM61" s="302"/>
      <c r="CN61" s="302"/>
      <c r="CO61" s="302"/>
      <c r="CP61" s="302"/>
      <c r="CQ61" s="302"/>
      <c r="CR61" s="302"/>
      <c r="CS61" s="302"/>
      <c r="CT61" s="302"/>
      <c r="CU61" s="302"/>
      <c r="CV61" s="302"/>
      <c r="CW61" s="302"/>
      <c r="CX61" s="302"/>
      <c r="CY61" s="302"/>
      <c r="CZ61" s="302"/>
      <c r="DA61" s="302"/>
      <c r="DB61" s="302"/>
      <c r="DC61" s="302"/>
      <c r="DD61" s="302"/>
      <c r="DE61" s="302"/>
      <c r="DF61" s="302"/>
      <c r="DG61" s="302"/>
      <c r="DH61" s="302"/>
      <c r="DI61" s="302"/>
      <c r="DJ61" s="302"/>
      <c r="DK61" s="302"/>
      <c r="DL61" s="302"/>
      <c r="DM61" s="302"/>
      <c r="DN61" s="302"/>
      <c r="DO61" s="302"/>
      <c r="DP61" s="302"/>
      <c r="DQ61" s="302"/>
      <c r="DR61" s="302"/>
      <c r="DS61" s="302"/>
      <c r="DT61" s="302"/>
      <c r="DU61" s="302"/>
      <c r="DV61" s="302"/>
      <c r="DW61" s="302"/>
      <c r="DX61" s="302"/>
      <c r="DY61" s="302"/>
      <c r="DZ61" s="302"/>
      <c r="EA61" s="302"/>
      <c r="EB61" s="302"/>
      <c r="EC61" s="302"/>
      <c r="ED61" s="302"/>
      <c r="EE61" s="302"/>
      <c r="EF61" s="302"/>
      <c r="EG61" s="302"/>
      <c r="EH61" s="302"/>
      <c r="EI61" s="302"/>
      <c r="EJ61" s="302"/>
      <c r="EK61" s="302"/>
      <c r="EL61" s="302"/>
      <c r="EM61" s="302"/>
      <c r="EN61" s="302"/>
      <c r="EO61" s="302"/>
      <c r="EP61" s="302"/>
      <c r="EQ61" s="302"/>
      <c r="ER61" s="302"/>
      <c r="ES61" s="302"/>
      <c r="ET61" s="302"/>
      <c r="EU61" s="302"/>
    </row>
    <row r="62" spans="1:151" ht="18" customHeight="1" x14ac:dyDescent="0.2">
      <c r="A62" s="303"/>
      <c r="B62" s="304" t="e">
        <f t="shared" si="20"/>
        <v>#N/A</v>
      </c>
      <c r="C62" s="334" t="s">
        <v>86</v>
      </c>
      <c r="D62" s="330">
        <f>'Suivi objectifs'!D62</f>
        <v>0</v>
      </c>
      <c r="E62" s="330">
        <f t="shared" si="19"/>
        <v>0</v>
      </c>
      <c r="F62" s="335">
        <f>'Suivi objectifs'!F62</f>
        <v>0</v>
      </c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  <c r="BK62" s="302"/>
      <c r="BL62" s="302"/>
      <c r="BM62" s="302"/>
      <c r="BN62" s="302"/>
      <c r="BO62" s="302"/>
      <c r="BP62" s="302"/>
      <c r="BQ62" s="302"/>
      <c r="BR62" s="302"/>
      <c r="BS62" s="302"/>
      <c r="BT62" s="302"/>
      <c r="BU62" s="302"/>
      <c r="BV62" s="302"/>
      <c r="BW62" s="302"/>
      <c r="BX62" s="302"/>
      <c r="BY62" s="302"/>
      <c r="BZ62" s="302"/>
      <c r="CA62" s="302"/>
      <c r="CB62" s="302"/>
      <c r="CC62" s="302"/>
      <c r="CD62" s="302"/>
      <c r="CE62" s="302"/>
      <c r="CF62" s="302"/>
      <c r="CG62" s="302"/>
      <c r="CH62" s="302"/>
      <c r="CI62" s="302"/>
      <c r="CJ62" s="302"/>
      <c r="CK62" s="302"/>
      <c r="CL62" s="302"/>
      <c r="CM62" s="302"/>
      <c r="CN62" s="302"/>
      <c r="CO62" s="302"/>
      <c r="CP62" s="302"/>
      <c r="CQ62" s="302"/>
      <c r="CR62" s="302"/>
      <c r="CS62" s="302"/>
      <c r="CT62" s="302"/>
      <c r="CU62" s="302"/>
      <c r="CV62" s="302"/>
      <c r="CW62" s="302"/>
      <c r="CX62" s="302"/>
      <c r="CY62" s="302"/>
      <c r="CZ62" s="302"/>
      <c r="DA62" s="302"/>
      <c r="DB62" s="302"/>
      <c r="DC62" s="302"/>
      <c r="DD62" s="302"/>
      <c r="DE62" s="302"/>
      <c r="DF62" s="302"/>
      <c r="DG62" s="302"/>
      <c r="DH62" s="302"/>
      <c r="DI62" s="302"/>
      <c r="DJ62" s="302"/>
      <c r="DK62" s="302"/>
      <c r="DL62" s="302"/>
      <c r="DM62" s="302"/>
      <c r="DN62" s="302"/>
      <c r="DO62" s="302"/>
      <c r="DP62" s="302"/>
      <c r="DQ62" s="302"/>
      <c r="DR62" s="302"/>
      <c r="DS62" s="302"/>
      <c r="DT62" s="302"/>
      <c r="DU62" s="302"/>
      <c r="DV62" s="302"/>
      <c r="DW62" s="302"/>
      <c r="DX62" s="302"/>
      <c r="DY62" s="302"/>
      <c r="DZ62" s="302"/>
      <c r="EA62" s="302"/>
      <c r="EB62" s="302"/>
      <c r="EC62" s="302"/>
      <c r="ED62" s="302"/>
      <c r="EE62" s="302"/>
      <c r="EF62" s="302"/>
      <c r="EG62" s="302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02"/>
      <c r="EU62" s="302"/>
    </row>
    <row r="63" spans="1:151" ht="18" customHeight="1" thickBot="1" x14ac:dyDescent="0.25">
      <c r="A63" s="306"/>
      <c r="B63" s="307" t="e">
        <f t="shared" si="20"/>
        <v>#N/A</v>
      </c>
      <c r="C63" s="334" t="s">
        <v>87</v>
      </c>
      <c r="D63" s="330">
        <f>'Suivi objectifs'!D63</f>
        <v>0</v>
      </c>
      <c r="E63" s="330">
        <f t="shared" si="19"/>
        <v>0</v>
      </c>
      <c r="F63" s="335">
        <f>'Suivi objectifs'!F63</f>
        <v>0</v>
      </c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  <c r="BE63" s="302"/>
      <c r="BF63" s="302"/>
      <c r="BG63" s="302"/>
      <c r="BH63" s="302"/>
      <c r="BI63" s="302"/>
      <c r="BJ63" s="302"/>
      <c r="BK63" s="302"/>
      <c r="BL63" s="302"/>
      <c r="BM63" s="302"/>
      <c r="BN63" s="302"/>
      <c r="BO63" s="302"/>
      <c r="BP63" s="302"/>
      <c r="BQ63" s="302"/>
      <c r="BR63" s="302"/>
      <c r="BS63" s="302"/>
      <c r="BT63" s="302"/>
      <c r="BU63" s="302"/>
      <c r="BV63" s="302"/>
      <c r="BW63" s="302"/>
      <c r="BX63" s="302"/>
      <c r="BY63" s="302"/>
      <c r="BZ63" s="302"/>
      <c r="CA63" s="302"/>
      <c r="CB63" s="302"/>
      <c r="CC63" s="302"/>
      <c r="CD63" s="302"/>
      <c r="CE63" s="302"/>
      <c r="CF63" s="302"/>
      <c r="CG63" s="302"/>
      <c r="CH63" s="302"/>
      <c r="CI63" s="302"/>
      <c r="CJ63" s="302"/>
      <c r="CK63" s="302"/>
      <c r="CL63" s="302"/>
      <c r="CM63" s="302"/>
      <c r="CN63" s="302"/>
      <c r="CO63" s="302"/>
      <c r="CP63" s="302"/>
      <c r="CQ63" s="302"/>
      <c r="CR63" s="302"/>
      <c r="CS63" s="302"/>
      <c r="CT63" s="302"/>
      <c r="CU63" s="302"/>
      <c r="CV63" s="302"/>
      <c r="CW63" s="302"/>
      <c r="CX63" s="302"/>
      <c r="CY63" s="302"/>
      <c r="CZ63" s="302"/>
      <c r="DA63" s="302"/>
      <c r="DB63" s="302"/>
      <c r="DC63" s="302"/>
      <c r="DD63" s="302"/>
      <c r="DE63" s="302"/>
      <c r="DF63" s="302"/>
      <c r="DG63" s="302"/>
      <c r="DH63" s="302"/>
      <c r="DI63" s="302"/>
      <c r="DJ63" s="302"/>
      <c r="DK63" s="302"/>
      <c r="DL63" s="302"/>
      <c r="DM63" s="302"/>
      <c r="DN63" s="302"/>
      <c r="DO63" s="302"/>
      <c r="DP63" s="302"/>
      <c r="DQ63" s="302"/>
      <c r="DR63" s="302"/>
      <c r="DS63" s="302"/>
      <c r="DT63" s="302"/>
      <c r="DU63" s="302"/>
      <c r="DV63" s="302"/>
      <c r="DW63" s="302"/>
      <c r="DX63" s="302"/>
      <c r="DY63" s="302"/>
      <c r="DZ63" s="302"/>
      <c r="EA63" s="302"/>
      <c r="EB63" s="302"/>
      <c r="EC63" s="302"/>
      <c r="ED63" s="302"/>
      <c r="EE63" s="302"/>
      <c r="EF63" s="302"/>
      <c r="EG63" s="302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02"/>
      <c r="EU63" s="302"/>
    </row>
    <row r="64" spans="1:151" ht="18" customHeight="1" x14ac:dyDescent="0.2">
      <c r="A64" s="300" t="str">
        <f>IF(Animateurs!A15&lt;&gt;0,Animateurs!A15,"")</f>
        <v/>
      </c>
      <c r="B64" s="301" t="e">
        <f>(VLOOKUP(A64:A68,Animateurs!$A$3:$J$20,9,FALSE))</f>
        <v>#N/A</v>
      </c>
      <c r="C64" s="334" t="s">
        <v>36</v>
      </c>
      <c r="D64" s="330">
        <f>'Suivi objectifs'!D64</f>
        <v>0</v>
      </c>
      <c r="E64" s="330">
        <f>D64</f>
        <v>0</v>
      </c>
      <c r="F64" s="335">
        <f>'Suivi objectifs'!F64</f>
        <v>0</v>
      </c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  <c r="BE64" s="302"/>
      <c r="BF64" s="302"/>
      <c r="BG64" s="302"/>
      <c r="BH64" s="302"/>
      <c r="BI64" s="302"/>
      <c r="BJ64" s="302"/>
      <c r="BK64" s="302"/>
      <c r="BL64" s="302"/>
      <c r="BM64" s="302"/>
      <c r="BN64" s="302"/>
      <c r="BO64" s="302"/>
      <c r="BP64" s="302"/>
      <c r="BQ64" s="302"/>
      <c r="BR64" s="302"/>
      <c r="BS64" s="302"/>
      <c r="BT64" s="302"/>
      <c r="BU64" s="302"/>
      <c r="BV64" s="302"/>
      <c r="BW64" s="302"/>
      <c r="BX64" s="302"/>
      <c r="BY64" s="302"/>
      <c r="BZ64" s="302"/>
      <c r="CA64" s="302"/>
      <c r="CB64" s="302"/>
      <c r="CC64" s="302"/>
      <c r="CD64" s="302"/>
      <c r="CE64" s="302"/>
      <c r="CF64" s="302"/>
      <c r="CG64" s="302"/>
      <c r="CH64" s="302"/>
      <c r="CI64" s="302"/>
      <c r="CJ64" s="302"/>
      <c r="CK64" s="302"/>
      <c r="CL64" s="302"/>
      <c r="CM64" s="302"/>
      <c r="CN64" s="302"/>
      <c r="CO64" s="302"/>
      <c r="CP64" s="302"/>
      <c r="CQ64" s="302"/>
      <c r="CR64" s="302"/>
      <c r="CS64" s="302"/>
      <c r="CT64" s="302"/>
      <c r="CU64" s="302"/>
      <c r="CV64" s="302"/>
      <c r="CW64" s="302"/>
      <c r="CX64" s="302"/>
      <c r="CY64" s="302"/>
      <c r="CZ64" s="302"/>
      <c r="DA64" s="302"/>
      <c r="DB64" s="302"/>
      <c r="DC64" s="302"/>
      <c r="DD64" s="302"/>
      <c r="DE64" s="302"/>
      <c r="DF64" s="302"/>
      <c r="DG64" s="302"/>
      <c r="DH64" s="302"/>
      <c r="DI64" s="302"/>
      <c r="DJ64" s="302"/>
      <c r="DK64" s="302"/>
      <c r="DL64" s="302"/>
      <c r="DM64" s="302"/>
      <c r="DN64" s="302"/>
      <c r="DO64" s="302"/>
      <c r="DP64" s="302"/>
      <c r="DQ64" s="302"/>
      <c r="DR64" s="302"/>
      <c r="DS64" s="302"/>
      <c r="DT64" s="302"/>
      <c r="DU64" s="302"/>
      <c r="DV64" s="302"/>
      <c r="DW64" s="302"/>
      <c r="DX64" s="302"/>
      <c r="DY64" s="302"/>
      <c r="DZ64" s="302"/>
      <c r="EA64" s="302"/>
      <c r="EB64" s="302"/>
      <c r="EC64" s="302"/>
      <c r="ED64" s="302"/>
      <c r="EE64" s="302"/>
      <c r="EF64" s="302"/>
      <c r="EG64" s="302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02"/>
      <c r="EU64" s="302"/>
    </row>
    <row r="65" spans="1:151" ht="18" customHeight="1" x14ac:dyDescent="0.2">
      <c r="A65" s="303"/>
      <c r="B65" s="304" t="e">
        <f>B64</f>
        <v>#N/A</v>
      </c>
      <c r="C65" s="334" t="s">
        <v>85</v>
      </c>
      <c r="D65" s="330">
        <f>'Suivi objectifs'!D65</f>
        <v>0</v>
      </c>
      <c r="E65" s="330">
        <f t="shared" ref="E65:E73" si="21">D65</f>
        <v>0</v>
      </c>
      <c r="F65" s="335">
        <f>'Suivi objectifs'!F65</f>
        <v>0</v>
      </c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  <c r="BE65" s="302"/>
      <c r="BF65" s="302"/>
      <c r="BG65" s="302"/>
      <c r="BH65" s="302"/>
      <c r="BI65" s="302"/>
      <c r="BJ65" s="302"/>
      <c r="BK65" s="302"/>
      <c r="BL65" s="302"/>
      <c r="BM65" s="302"/>
      <c r="BN65" s="302"/>
      <c r="BO65" s="302"/>
      <c r="BP65" s="302"/>
      <c r="BQ65" s="302"/>
      <c r="BR65" s="302"/>
      <c r="BS65" s="302"/>
      <c r="BT65" s="302"/>
      <c r="BU65" s="302"/>
      <c r="BV65" s="302"/>
      <c r="BW65" s="302"/>
      <c r="BX65" s="302"/>
      <c r="BY65" s="302"/>
      <c r="BZ65" s="302"/>
      <c r="CA65" s="302"/>
      <c r="CB65" s="302"/>
      <c r="CC65" s="302"/>
      <c r="CD65" s="302"/>
      <c r="CE65" s="302"/>
      <c r="CF65" s="302"/>
      <c r="CG65" s="302"/>
      <c r="CH65" s="302"/>
      <c r="CI65" s="302"/>
      <c r="CJ65" s="302"/>
      <c r="CK65" s="302"/>
      <c r="CL65" s="302"/>
      <c r="CM65" s="302"/>
      <c r="CN65" s="302"/>
      <c r="CO65" s="302"/>
      <c r="CP65" s="302"/>
      <c r="CQ65" s="302"/>
      <c r="CR65" s="302"/>
      <c r="CS65" s="302"/>
      <c r="CT65" s="302"/>
      <c r="CU65" s="302"/>
      <c r="CV65" s="302"/>
      <c r="CW65" s="302"/>
      <c r="CX65" s="302"/>
      <c r="CY65" s="302"/>
      <c r="CZ65" s="302"/>
      <c r="DA65" s="302"/>
      <c r="DB65" s="302"/>
      <c r="DC65" s="302"/>
      <c r="DD65" s="302"/>
      <c r="DE65" s="302"/>
      <c r="DF65" s="302"/>
      <c r="DG65" s="302"/>
      <c r="DH65" s="302"/>
      <c r="DI65" s="302"/>
      <c r="DJ65" s="302"/>
      <c r="DK65" s="302"/>
      <c r="DL65" s="302"/>
      <c r="DM65" s="302"/>
      <c r="DN65" s="302"/>
      <c r="DO65" s="302"/>
      <c r="DP65" s="302"/>
      <c r="DQ65" s="302"/>
      <c r="DR65" s="302"/>
      <c r="DS65" s="302"/>
      <c r="DT65" s="302"/>
      <c r="DU65" s="302"/>
      <c r="DV65" s="302"/>
      <c r="DW65" s="302"/>
      <c r="DX65" s="302"/>
      <c r="DY65" s="302"/>
      <c r="DZ65" s="302"/>
      <c r="EA65" s="302"/>
      <c r="EB65" s="302"/>
      <c r="EC65" s="302"/>
      <c r="ED65" s="302"/>
      <c r="EE65" s="302"/>
      <c r="EF65" s="302"/>
      <c r="EG65" s="302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02"/>
      <c r="EU65" s="302"/>
    </row>
    <row r="66" spans="1:151" s="305" customFormat="1" ht="18" customHeight="1" x14ac:dyDescent="0.2">
      <c r="A66" s="303"/>
      <c r="B66" s="304" t="e">
        <f t="shared" ref="B66:B68" si="22">B65</f>
        <v>#N/A</v>
      </c>
      <c r="C66" s="334" t="s">
        <v>35</v>
      </c>
      <c r="D66" s="330">
        <f>'Suivi objectifs'!D66</f>
        <v>0</v>
      </c>
      <c r="E66" s="330">
        <f t="shared" si="21"/>
        <v>0</v>
      </c>
      <c r="F66" s="335">
        <f>'Suivi objectifs'!F66</f>
        <v>0</v>
      </c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302"/>
      <c r="BC66" s="302"/>
      <c r="BD66" s="302"/>
      <c r="BE66" s="302"/>
      <c r="BF66" s="302"/>
      <c r="BG66" s="302"/>
      <c r="BH66" s="302"/>
      <c r="BI66" s="302"/>
      <c r="BJ66" s="302"/>
      <c r="BK66" s="302"/>
      <c r="BL66" s="302"/>
      <c r="BM66" s="302"/>
      <c r="BN66" s="302"/>
      <c r="BO66" s="302"/>
      <c r="BP66" s="302"/>
      <c r="BQ66" s="302"/>
      <c r="BR66" s="302"/>
      <c r="BS66" s="302"/>
      <c r="BT66" s="302"/>
      <c r="BU66" s="302"/>
      <c r="BV66" s="302"/>
      <c r="BW66" s="302"/>
      <c r="BX66" s="302"/>
      <c r="BY66" s="302"/>
      <c r="BZ66" s="302"/>
      <c r="CA66" s="302"/>
      <c r="CB66" s="302"/>
      <c r="CC66" s="302"/>
      <c r="CD66" s="302"/>
      <c r="CE66" s="302"/>
      <c r="CF66" s="302"/>
      <c r="CG66" s="302"/>
      <c r="CH66" s="302"/>
      <c r="CI66" s="302"/>
      <c r="CJ66" s="302"/>
      <c r="CK66" s="302"/>
      <c r="CL66" s="302"/>
      <c r="CM66" s="302"/>
      <c r="CN66" s="302"/>
      <c r="CO66" s="302"/>
      <c r="CP66" s="302"/>
      <c r="CQ66" s="302"/>
      <c r="CR66" s="302"/>
      <c r="CS66" s="302"/>
      <c r="CT66" s="302"/>
      <c r="CU66" s="302"/>
      <c r="CV66" s="302"/>
      <c r="CW66" s="302"/>
      <c r="CX66" s="302"/>
      <c r="CY66" s="302"/>
      <c r="CZ66" s="302"/>
      <c r="DA66" s="302"/>
      <c r="DB66" s="302"/>
      <c r="DC66" s="302"/>
      <c r="DD66" s="302"/>
      <c r="DE66" s="302"/>
      <c r="DF66" s="302"/>
      <c r="DG66" s="302"/>
      <c r="DH66" s="302"/>
      <c r="DI66" s="302"/>
      <c r="DJ66" s="302"/>
      <c r="DK66" s="302"/>
      <c r="DL66" s="302"/>
      <c r="DM66" s="302"/>
      <c r="DN66" s="302"/>
      <c r="DO66" s="302"/>
      <c r="DP66" s="302"/>
      <c r="DQ66" s="302"/>
      <c r="DR66" s="302"/>
      <c r="DS66" s="302"/>
      <c r="DT66" s="302"/>
      <c r="DU66" s="302"/>
      <c r="DV66" s="302"/>
      <c r="DW66" s="302"/>
      <c r="DX66" s="302"/>
      <c r="DY66" s="302"/>
      <c r="DZ66" s="302"/>
      <c r="EA66" s="302"/>
      <c r="EB66" s="302"/>
      <c r="EC66" s="302"/>
      <c r="ED66" s="302"/>
      <c r="EE66" s="302"/>
      <c r="EF66" s="302"/>
      <c r="EG66" s="302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02"/>
      <c r="EU66" s="302"/>
    </row>
    <row r="67" spans="1:151" ht="18" customHeight="1" x14ac:dyDescent="0.2">
      <c r="A67" s="303"/>
      <c r="B67" s="304" t="e">
        <f t="shared" si="22"/>
        <v>#N/A</v>
      </c>
      <c r="C67" s="334" t="s">
        <v>86</v>
      </c>
      <c r="D67" s="330">
        <f>'Suivi objectifs'!D67</f>
        <v>0</v>
      </c>
      <c r="E67" s="330">
        <f t="shared" si="21"/>
        <v>0</v>
      </c>
      <c r="F67" s="335">
        <f>'Suivi objectifs'!F67</f>
        <v>0</v>
      </c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302"/>
      <c r="BC67" s="302"/>
      <c r="BD67" s="302"/>
      <c r="BE67" s="302"/>
      <c r="BF67" s="302"/>
      <c r="BG67" s="302"/>
      <c r="BH67" s="302"/>
      <c r="BI67" s="302"/>
      <c r="BJ67" s="302"/>
      <c r="BK67" s="302"/>
      <c r="BL67" s="302"/>
      <c r="BM67" s="302"/>
      <c r="BN67" s="302"/>
      <c r="BO67" s="302"/>
      <c r="BP67" s="302"/>
      <c r="BQ67" s="302"/>
      <c r="BR67" s="302"/>
      <c r="BS67" s="302"/>
      <c r="BT67" s="302"/>
      <c r="BU67" s="302"/>
      <c r="BV67" s="302"/>
      <c r="BW67" s="302"/>
      <c r="BX67" s="302"/>
      <c r="BY67" s="302"/>
      <c r="BZ67" s="302"/>
      <c r="CA67" s="302"/>
      <c r="CB67" s="302"/>
      <c r="CC67" s="302"/>
      <c r="CD67" s="302"/>
      <c r="CE67" s="302"/>
      <c r="CF67" s="302"/>
      <c r="CG67" s="302"/>
      <c r="CH67" s="302"/>
      <c r="CI67" s="302"/>
      <c r="CJ67" s="302"/>
      <c r="CK67" s="302"/>
      <c r="CL67" s="302"/>
      <c r="CM67" s="302"/>
      <c r="CN67" s="302"/>
      <c r="CO67" s="302"/>
      <c r="CP67" s="302"/>
      <c r="CQ67" s="302"/>
      <c r="CR67" s="302"/>
      <c r="CS67" s="302"/>
      <c r="CT67" s="302"/>
      <c r="CU67" s="302"/>
      <c r="CV67" s="302"/>
      <c r="CW67" s="302"/>
      <c r="CX67" s="302"/>
      <c r="CY67" s="302"/>
      <c r="CZ67" s="302"/>
      <c r="DA67" s="302"/>
      <c r="DB67" s="302"/>
      <c r="DC67" s="302"/>
      <c r="DD67" s="302"/>
      <c r="DE67" s="302"/>
      <c r="DF67" s="302"/>
      <c r="DG67" s="302"/>
      <c r="DH67" s="302"/>
      <c r="DI67" s="302"/>
      <c r="DJ67" s="302"/>
      <c r="DK67" s="302"/>
      <c r="DL67" s="302"/>
      <c r="DM67" s="302"/>
      <c r="DN67" s="302"/>
      <c r="DO67" s="302"/>
      <c r="DP67" s="302"/>
      <c r="DQ67" s="302"/>
      <c r="DR67" s="302"/>
      <c r="DS67" s="302"/>
      <c r="DT67" s="302"/>
      <c r="DU67" s="302"/>
      <c r="DV67" s="302"/>
      <c r="DW67" s="302"/>
      <c r="DX67" s="302"/>
      <c r="DY67" s="302"/>
      <c r="DZ67" s="302"/>
      <c r="EA67" s="302"/>
      <c r="EB67" s="302"/>
      <c r="EC67" s="302"/>
      <c r="ED67" s="302"/>
      <c r="EE67" s="302"/>
      <c r="EF67" s="302"/>
      <c r="EG67" s="302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02"/>
      <c r="EU67" s="302"/>
    </row>
    <row r="68" spans="1:151" ht="18" customHeight="1" thickBot="1" x14ac:dyDescent="0.25">
      <c r="A68" s="306"/>
      <c r="B68" s="307" t="e">
        <f t="shared" si="22"/>
        <v>#N/A</v>
      </c>
      <c r="C68" s="334" t="s">
        <v>87</v>
      </c>
      <c r="D68" s="330">
        <f>'Suivi objectifs'!D68</f>
        <v>0</v>
      </c>
      <c r="E68" s="330">
        <f t="shared" si="21"/>
        <v>0</v>
      </c>
      <c r="F68" s="335">
        <f>'Suivi objectifs'!F68</f>
        <v>0</v>
      </c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  <c r="BD68" s="302"/>
      <c r="BE68" s="302"/>
      <c r="BF68" s="302"/>
      <c r="BG68" s="302"/>
      <c r="BH68" s="302"/>
      <c r="BI68" s="302"/>
      <c r="BJ68" s="302"/>
      <c r="BK68" s="302"/>
      <c r="BL68" s="302"/>
      <c r="BM68" s="302"/>
      <c r="BN68" s="302"/>
      <c r="BO68" s="302"/>
      <c r="BP68" s="302"/>
      <c r="BQ68" s="302"/>
      <c r="BR68" s="302"/>
      <c r="BS68" s="302"/>
      <c r="BT68" s="302"/>
      <c r="BU68" s="302"/>
      <c r="BV68" s="302"/>
      <c r="BW68" s="302"/>
      <c r="BX68" s="302"/>
      <c r="BY68" s="302"/>
      <c r="BZ68" s="302"/>
      <c r="CA68" s="302"/>
      <c r="CB68" s="302"/>
      <c r="CC68" s="302"/>
      <c r="CD68" s="302"/>
      <c r="CE68" s="302"/>
      <c r="CF68" s="302"/>
      <c r="CG68" s="302"/>
      <c r="CH68" s="302"/>
      <c r="CI68" s="302"/>
      <c r="CJ68" s="302"/>
      <c r="CK68" s="302"/>
      <c r="CL68" s="302"/>
      <c r="CM68" s="302"/>
      <c r="CN68" s="302"/>
      <c r="CO68" s="302"/>
      <c r="CP68" s="302"/>
      <c r="CQ68" s="302"/>
      <c r="CR68" s="302"/>
      <c r="CS68" s="302"/>
      <c r="CT68" s="302"/>
      <c r="CU68" s="302"/>
      <c r="CV68" s="302"/>
      <c r="CW68" s="302"/>
      <c r="CX68" s="302"/>
      <c r="CY68" s="302"/>
      <c r="CZ68" s="302"/>
      <c r="DA68" s="302"/>
      <c r="DB68" s="302"/>
      <c r="DC68" s="302"/>
      <c r="DD68" s="302"/>
      <c r="DE68" s="302"/>
      <c r="DF68" s="302"/>
      <c r="DG68" s="302"/>
      <c r="DH68" s="302"/>
      <c r="DI68" s="302"/>
      <c r="DJ68" s="302"/>
      <c r="DK68" s="302"/>
      <c r="DL68" s="302"/>
      <c r="DM68" s="302"/>
      <c r="DN68" s="302"/>
      <c r="DO68" s="302"/>
      <c r="DP68" s="302"/>
      <c r="DQ68" s="302"/>
      <c r="DR68" s="302"/>
      <c r="DS68" s="302"/>
      <c r="DT68" s="302"/>
      <c r="DU68" s="302"/>
      <c r="DV68" s="302"/>
      <c r="DW68" s="302"/>
      <c r="DX68" s="302"/>
      <c r="DY68" s="302"/>
      <c r="DZ68" s="302"/>
      <c r="EA68" s="302"/>
      <c r="EB68" s="302"/>
      <c r="EC68" s="302"/>
      <c r="ED68" s="302"/>
      <c r="EE68" s="302"/>
      <c r="EF68" s="302"/>
      <c r="EG68" s="302"/>
      <c r="EH68" s="302"/>
      <c r="EI68" s="302"/>
      <c r="EJ68" s="302"/>
      <c r="EK68" s="302"/>
      <c r="EL68" s="302"/>
      <c r="EM68" s="302"/>
      <c r="EN68" s="302"/>
      <c r="EO68" s="302"/>
      <c r="EP68" s="302"/>
      <c r="EQ68" s="302"/>
      <c r="ER68" s="302"/>
      <c r="ES68" s="302"/>
      <c r="ET68" s="302"/>
      <c r="EU68" s="302"/>
    </row>
    <row r="69" spans="1:151" ht="18" customHeight="1" x14ac:dyDescent="0.2">
      <c r="A69" s="300" t="str">
        <f>IF(Animateurs!A16&lt;&gt;0,Animateurs!A16,"")</f>
        <v/>
      </c>
      <c r="B69" s="301" t="e">
        <f>(VLOOKUP(A69:A73,Animateurs!$A$3:$J$20,9,FALSE))</f>
        <v>#N/A</v>
      </c>
      <c r="C69" s="334" t="s">
        <v>36</v>
      </c>
      <c r="D69" s="330">
        <f>'Suivi objectifs'!D69</f>
        <v>0</v>
      </c>
      <c r="E69" s="330">
        <f t="shared" si="21"/>
        <v>0</v>
      </c>
      <c r="F69" s="335">
        <f>'Suivi objectifs'!F69</f>
        <v>0</v>
      </c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302"/>
      <c r="BI69" s="302"/>
      <c r="BJ69" s="302"/>
      <c r="BK69" s="302"/>
      <c r="BL69" s="302"/>
      <c r="BM69" s="302"/>
      <c r="BN69" s="302"/>
      <c r="BO69" s="302"/>
      <c r="BP69" s="302"/>
      <c r="BQ69" s="302"/>
      <c r="BR69" s="302"/>
      <c r="BS69" s="302"/>
      <c r="BT69" s="302"/>
      <c r="BU69" s="302"/>
      <c r="BV69" s="302"/>
      <c r="BW69" s="302"/>
      <c r="BX69" s="302"/>
      <c r="BY69" s="302"/>
      <c r="BZ69" s="302"/>
      <c r="CA69" s="302"/>
      <c r="CB69" s="302"/>
      <c r="CC69" s="302"/>
      <c r="CD69" s="302"/>
      <c r="CE69" s="302"/>
      <c r="CF69" s="302"/>
      <c r="CG69" s="302"/>
      <c r="CH69" s="302"/>
      <c r="CI69" s="302"/>
      <c r="CJ69" s="302"/>
      <c r="CK69" s="302"/>
      <c r="CL69" s="302"/>
      <c r="CM69" s="302"/>
      <c r="CN69" s="302"/>
      <c r="CO69" s="302"/>
      <c r="CP69" s="302"/>
      <c r="CQ69" s="302"/>
      <c r="CR69" s="302"/>
      <c r="CS69" s="302"/>
      <c r="CT69" s="302"/>
      <c r="CU69" s="302"/>
      <c r="CV69" s="302"/>
      <c r="CW69" s="302"/>
      <c r="CX69" s="302"/>
      <c r="CY69" s="302"/>
      <c r="CZ69" s="302"/>
      <c r="DA69" s="302"/>
      <c r="DB69" s="302"/>
      <c r="DC69" s="302"/>
      <c r="DD69" s="302"/>
      <c r="DE69" s="302"/>
      <c r="DF69" s="302"/>
      <c r="DG69" s="302"/>
      <c r="DH69" s="302"/>
      <c r="DI69" s="302"/>
      <c r="DJ69" s="302"/>
      <c r="DK69" s="302"/>
      <c r="DL69" s="302"/>
      <c r="DM69" s="302"/>
      <c r="DN69" s="302"/>
      <c r="DO69" s="302"/>
      <c r="DP69" s="302"/>
      <c r="DQ69" s="302"/>
      <c r="DR69" s="302"/>
      <c r="DS69" s="302"/>
      <c r="DT69" s="302"/>
      <c r="DU69" s="302"/>
      <c r="DV69" s="302"/>
      <c r="DW69" s="302"/>
      <c r="DX69" s="302"/>
      <c r="DY69" s="302"/>
      <c r="DZ69" s="302"/>
      <c r="EA69" s="302"/>
      <c r="EB69" s="302"/>
      <c r="EC69" s="302"/>
      <c r="ED69" s="302"/>
      <c r="EE69" s="302"/>
      <c r="EF69" s="302"/>
      <c r="EG69" s="302"/>
      <c r="EH69" s="302"/>
      <c r="EI69" s="302"/>
      <c r="EJ69" s="302"/>
      <c r="EK69" s="302"/>
      <c r="EL69" s="302"/>
      <c r="EM69" s="302"/>
      <c r="EN69" s="302"/>
      <c r="EO69" s="302"/>
      <c r="EP69" s="302"/>
      <c r="EQ69" s="302"/>
      <c r="ER69" s="302"/>
      <c r="ES69" s="302"/>
      <c r="ET69" s="302"/>
      <c r="EU69" s="302"/>
    </row>
    <row r="70" spans="1:151" ht="18" customHeight="1" x14ac:dyDescent="0.2">
      <c r="A70" s="303"/>
      <c r="B70" s="304" t="e">
        <f>B69</f>
        <v>#N/A</v>
      </c>
      <c r="C70" s="334" t="s">
        <v>85</v>
      </c>
      <c r="D70" s="330">
        <f>'Suivi objectifs'!D70</f>
        <v>0</v>
      </c>
      <c r="E70" s="330">
        <f t="shared" si="21"/>
        <v>0</v>
      </c>
      <c r="F70" s="335">
        <f>'Suivi objectifs'!F70</f>
        <v>0</v>
      </c>
      <c r="G70" s="302"/>
      <c r="H70" s="302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  <c r="BD70" s="302"/>
      <c r="BE70" s="302"/>
      <c r="BF70" s="302"/>
      <c r="BG70" s="302"/>
      <c r="BH70" s="302"/>
      <c r="BI70" s="302"/>
      <c r="BJ70" s="302"/>
      <c r="BK70" s="302"/>
      <c r="BL70" s="302"/>
      <c r="BM70" s="302"/>
      <c r="BN70" s="302"/>
      <c r="BO70" s="302"/>
      <c r="BP70" s="302"/>
      <c r="BQ70" s="302"/>
      <c r="BR70" s="302"/>
      <c r="BS70" s="302"/>
      <c r="BT70" s="302"/>
      <c r="BU70" s="302"/>
      <c r="BV70" s="302"/>
      <c r="BW70" s="302"/>
      <c r="BX70" s="302"/>
      <c r="BY70" s="302"/>
      <c r="BZ70" s="302"/>
      <c r="CA70" s="302"/>
      <c r="CB70" s="302"/>
      <c r="CC70" s="302"/>
      <c r="CD70" s="302"/>
      <c r="CE70" s="302"/>
      <c r="CF70" s="302"/>
      <c r="CG70" s="302"/>
      <c r="CH70" s="302"/>
      <c r="CI70" s="302"/>
      <c r="CJ70" s="302"/>
      <c r="CK70" s="302"/>
      <c r="CL70" s="302"/>
      <c r="CM70" s="302"/>
      <c r="CN70" s="302"/>
      <c r="CO70" s="302"/>
      <c r="CP70" s="302"/>
      <c r="CQ70" s="302"/>
      <c r="CR70" s="302"/>
      <c r="CS70" s="302"/>
      <c r="CT70" s="302"/>
      <c r="CU70" s="302"/>
      <c r="CV70" s="302"/>
      <c r="CW70" s="302"/>
      <c r="CX70" s="302"/>
      <c r="CY70" s="302"/>
      <c r="CZ70" s="302"/>
      <c r="DA70" s="302"/>
      <c r="DB70" s="302"/>
      <c r="DC70" s="302"/>
      <c r="DD70" s="302"/>
      <c r="DE70" s="302"/>
      <c r="DF70" s="302"/>
      <c r="DG70" s="302"/>
      <c r="DH70" s="302"/>
      <c r="DI70" s="302"/>
      <c r="DJ70" s="302"/>
      <c r="DK70" s="302"/>
      <c r="DL70" s="302"/>
      <c r="DM70" s="302"/>
      <c r="DN70" s="302"/>
      <c r="DO70" s="302"/>
      <c r="DP70" s="302"/>
      <c r="DQ70" s="302"/>
      <c r="DR70" s="302"/>
      <c r="DS70" s="302"/>
      <c r="DT70" s="302"/>
      <c r="DU70" s="302"/>
      <c r="DV70" s="302"/>
      <c r="DW70" s="302"/>
      <c r="DX70" s="302"/>
      <c r="DY70" s="302"/>
      <c r="DZ70" s="302"/>
      <c r="EA70" s="302"/>
      <c r="EB70" s="302"/>
      <c r="EC70" s="302"/>
      <c r="ED70" s="302"/>
      <c r="EE70" s="302"/>
      <c r="EF70" s="302"/>
      <c r="EG70" s="302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</row>
    <row r="71" spans="1:151" s="305" customFormat="1" ht="18" customHeight="1" x14ac:dyDescent="0.2">
      <c r="A71" s="303"/>
      <c r="B71" s="304" t="e">
        <f t="shared" ref="B71:B73" si="23">B70</f>
        <v>#N/A</v>
      </c>
      <c r="C71" s="334" t="s">
        <v>35</v>
      </c>
      <c r="D71" s="330">
        <f>'Suivi objectifs'!D71</f>
        <v>0</v>
      </c>
      <c r="E71" s="330">
        <f t="shared" si="21"/>
        <v>0</v>
      </c>
      <c r="F71" s="335">
        <f>'Suivi objectifs'!F71</f>
        <v>0</v>
      </c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2"/>
      <c r="BC71" s="302"/>
      <c r="BD71" s="302"/>
      <c r="BE71" s="302"/>
      <c r="BF71" s="302"/>
      <c r="BG71" s="302"/>
      <c r="BH71" s="302"/>
      <c r="BI71" s="302"/>
      <c r="BJ71" s="302"/>
      <c r="BK71" s="302"/>
      <c r="BL71" s="302"/>
      <c r="BM71" s="302"/>
      <c r="BN71" s="302"/>
      <c r="BO71" s="302"/>
      <c r="BP71" s="302"/>
      <c r="BQ71" s="302"/>
      <c r="BR71" s="302"/>
      <c r="BS71" s="302"/>
      <c r="BT71" s="302"/>
      <c r="BU71" s="302"/>
      <c r="BV71" s="302"/>
      <c r="BW71" s="302"/>
      <c r="BX71" s="302"/>
      <c r="BY71" s="302"/>
      <c r="BZ71" s="302"/>
      <c r="CA71" s="302"/>
      <c r="CB71" s="302"/>
      <c r="CC71" s="302"/>
      <c r="CD71" s="302"/>
      <c r="CE71" s="302"/>
      <c r="CF71" s="302"/>
      <c r="CG71" s="302"/>
      <c r="CH71" s="302"/>
      <c r="CI71" s="302"/>
      <c r="CJ71" s="302"/>
      <c r="CK71" s="302"/>
      <c r="CL71" s="302"/>
      <c r="CM71" s="302"/>
      <c r="CN71" s="302"/>
      <c r="CO71" s="302"/>
      <c r="CP71" s="302"/>
      <c r="CQ71" s="302"/>
      <c r="CR71" s="302"/>
      <c r="CS71" s="302"/>
      <c r="CT71" s="302"/>
      <c r="CU71" s="302"/>
      <c r="CV71" s="302"/>
      <c r="CW71" s="302"/>
      <c r="CX71" s="302"/>
      <c r="CY71" s="302"/>
      <c r="CZ71" s="302"/>
      <c r="DA71" s="302"/>
      <c r="DB71" s="302"/>
      <c r="DC71" s="302"/>
      <c r="DD71" s="302"/>
      <c r="DE71" s="302"/>
      <c r="DF71" s="302"/>
      <c r="DG71" s="302"/>
      <c r="DH71" s="302"/>
      <c r="DI71" s="302"/>
      <c r="DJ71" s="302"/>
      <c r="DK71" s="302"/>
      <c r="DL71" s="302"/>
      <c r="DM71" s="302"/>
      <c r="DN71" s="302"/>
      <c r="DO71" s="302"/>
      <c r="DP71" s="302"/>
      <c r="DQ71" s="302"/>
      <c r="DR71" s="302"/>
      <c r="DS71" s="302"/>
      <c r="DT71" s="302"/>
      <c r="DU71" s="302"/>
      <c r="DV71" s="302"/>
      <c r="DW71" s="302"/>
      <c r="DX71" s="302"/>
      <c r="DY71" s="302"/>
      <c r="DZ71" s="302"/>
      <c r="EA71" s="302"/>
      <c r="EB71" s="302"/>
      <c r="EC71" s="302"/>
      <c r="ED71" s="302"/>
      <c r="EE71" s="302"/>
      <c r="EF71" s="302"/>
      <c r="EG71" s="302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</row>
    <row r="72" spans="1:151" ht="18" customHeight="1" x14ac:dyDescent="0.2">
      <c r="A72" s="303"/>
      <c r="B72" s="304" t="e">
        <f t="shared" si="23"/>
        <v>#N/A</v>
      </c>
      <c r="C72" s="334" t="s">
        <v>86</v>
      </c>
      <c r="D72" s="330">
        <f>'Suivi objectifs'!D72</f>
        <v>0</v>
      </c>
      <c r="E72" s="330">
        <f t="shared" si="21"/>
        <v>0</v>
      </c>
      <c r="F72" s="335">
        <f>'Suivi objectifs'!F72</f>
        <v>0</v>
      </c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  <c r="AI72" s="302"/>
      <c r="AJ72" s="302"/>
      <c r="AK72" s="302"/>
      <c r="AL72" s="302"/>
      <c r="AM72" s="302"/>
      <c r="AN72" s="302"/>
      <c r="AO72" s="302"/>
      <c r="AP72" s="302"/>
      <c r="AQ72" s="302"/>
      <c r="AR72" s="302"/>
      <c r="AS72" s="302"/>
      <c r="AT72" s="302"/>
      <c r="AU72" s="302"/>
      <c r="AV72" s="302"/>
      <c r="AW72" s="302"/>
      <c r="AX72" s="302"/>
      <c r="AY72" s="302"/>
      <c r="AZ72" s="302"/>
      <c r="BA72" s="302"/>
      <c r="BB72" s="302"/>
      <c r="BC72" s="302"/>
      <c r="BD72" s="302"/>
      <c r="BE72" s="302"/>
      <c r="BF72" s="302"/>
      <c r="BG72" s="302"/>
      <c r="BH72" s="302"/>
      <c r="BI72" s="302"/>
      <c r="BJ72" s="302"/>
      <c r="BK72" s="302"/>
      <c r="BL72" s="302"/>
      <c r="BM72" s="302"/>
      <c r="BN72" s="302"/>
      <c r="BO72" s="302"/>
      <c r="BP72" s="302"/>
      <c r="BQ72" s="302"/>
      <c r="BR72" s="302"/>
      <c r="BS72" s="302"/>
      <c r="BT72" s="302"/>
      <c r="BU72" s="302"/>
      <c r="BV72" s="302"/>
      <c r="BW72" s="302"/>
      <c r="BX72" s="302"/>
      <c r="BY72" s="302"/>
      <c r="BZ72" s="302"/>
      <c r="CA72" s="302"/>
      <c r="CB72" s="302"/>
      <c r="CC72" s="302"/>
      <c r="CD72" s="302"/>
      <c r="CE72" s="302"/>
      <c r="CF72" s="302"/>
      <c r="CG72" s="302"/>
      <c r="CH72" s="302"/>
      <c r="CI72" s="302"/>
      <c r="CJ72" s="302"/>
      <c r="CK72" s="302"/>
      <c r="CL72" s="302"/>
      <c r="CM72" s="302"/>
      <c r="CN72" s="302"/>
      <c r="CO72" s="302"/>
      <c r="CP72" s="302"/>
      <c r="CQ72" s="302"/>
      <c r="CR72" s="302"/>
      <c r="CS72" s="302"/>
      <c r="CT72" s="302"/>
      <c r="CU72" s="302"/>
      <c r="CV72" s="302"/>
      <c r="CW72" s="302"/>
      <c r="CX72" s="302"/>
      <c r="CY72" s="302"/>
      <c r="CZ72" s="302"/>
      <c r="DA72" s="302"/>
      <c r="DB72" s="302"/>
      <c r="DC72" s="302"/>
      <c r="DD72" s="302"/>
      <c r="DE72" s="302"/>
      <c r="DF72" s="302"/>
      <c r="DG72" s="302"/>
      <c r="DH72" s="302"/>
      <c r="DI72" s="302"/>
      <c r="DJ72" s="302"/>
      <c r="DK72" s="302"/>
      <c r="DL72" s="302"/>
      <c r="DM72" s="302"/>
      <c r="DN72" s="302"/>
      <c r="DO72" s="302"/>
      <c r="DP72" s="302"/>
      <c r="DQ72" s="302"/>
      <c r="DR72" s="302"/>
      <c r="DS72" s="302"/>
      <c r="DT72" s="302"/>
      <c r="DU72" s="302"/>
      <c r="DV72" s="302"/>
      <c r="DW72" s="302"/>
      <c r="DX72" s="302"/>
      <c r="DY72" s="302"/>
      <c r="DZ72" s="302"/>
      <c r="EA72" s="302"/>
      <c r="EB72" s="302"/>
      <c r="EC72" s="302"/>
      <c r="ED72" s="302"/>
      <c r="EE72" s="302"/>
      <c r="EF72" s="302"/>
      <c r="EG72" s="302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</row>
    <row r="73" spans="1:151" ht="18" customHeight="1" thickBot="1" x14ac:dyDescent="0.25">
      <c r="A73" s="306"/>
      <c r="B73" s="307" t="e">
        <f t="shared" si="23"/>
        <v>#N/A</v>
      </c>
      <c r="C73" s="334" t="s">
        <v>87</v>
      </c>
      <c r="D73" s="330">
        <f>'Suivi objectifs'!D73</f>
        <v>0</v>
      </c>
      <c r="E73" s="330">
        <f t="shared" si="21"/>
        <v>0</v>
      </c>
      <c r="F73" s="335">
        <f>'Suivi objectifs'!F73</f>
        <v>0</v>
      </c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  <c r="AI73" s="302"/>
      <c r="AJ73" s="302"/>
      <c r="AK73" s="302"/>
      <c r="AL73" s="302"/>
      <c r="AM73" s="302"/>
      <c r="AN73" s="302"/>
      <c r="AO73" s="302"/>
      <c r="AP73" s="302"/>
      <c r="AQ73" s="302"/>
      <c r="AR73" s="302"/>
      <c r="AS73" s="302"/>
      <c r="AT73" s="302"/>
      <c r="AU73" s="302"/>
      <c r="AV73" s="302"/>
      <c r="AW73" s="302"/>
      <c r="AX73" s="302"/>
      <c r="AY73" s="302"/>
      <c r="AZ73" s="302"/>
      <c r="BA73" s="302"/>
      <c r="BB73" s="302"/>
      <c r="BC73" s="302"/>
      <c r="BD73" s="302"/>
      <c r="BE73" s="302"/>
      <c r="BF73" s="302"/>
      <c r="BG73" s="302"/>
      <c r="BH73" s="302"/>
      <c r="BI73" s="302"/>
      <c r="BJ73" s="302"/>
      <c r="BK73" s="302"/>
      <c r="BL73" s="302"/>
      <c r="BM73" s="302"/>
      <c r="BN73" s="302"/>
      <c r="BO73" s="302"/>
      <c r="BP73" s="302"/>
      <c r="BQ73" s="302"/>
      <c r="BR73" s="302"/>
      <c r="BS73" s="302"/>
      <c r="BT73" s="302"/>
      <c r="BU73" s="302"/>
      <c r="BV73" s="302"/>
      <c r="BW73" s="302"/>
      <c r="BX73" s="302"/>
      <c r="BY73" s="302"/>
      <c r="BZ73" s="302"/>
      <c r="CA73" s="302"/>
      <c r="CB73" s="302"/>
      <c r="CC73" s="302"/>
      <c r="CD73" s="302"/>
      <c r="CE73" s="302"/>
      <c r="CF73" s="302"/>
      <c r="CG73" s="302"/>
      <c r="CH73" s="302"/>
      <c r="CI73" s="302"/>
      <c r="CJ73" s="302"/>
      <c r="CK73" s="302"/>
      <c r="CL73" s="302"/>
      <c r="CM73" s="302"/>
      <c r="CN73" s="302"/>
      <c r="CO73" s="302"/>
      <c r="CP73" s="302"/>
      <c r="CQ73" s="302"/>
      <c r="CR73" s="302"/>
      <c r="CS73" s="302"/>
      <c r="CT73" s="302"/>
      <c r="CU73" s="302"/>
      <c r="CV73" s="302"/>
      <c r="CW73" s="302"/>
      <c r="CX73" s="302"/>
      <c r="CY73" s="302"/>
      <c r="CZ73" s="302"/>
      <c r="DA73" s="302"/>
      <c r="DB73" s="302"/>
      <c r="DC73" s="302"/>
      <c r="DD73" s="302"/>
      <c r="DE73" s="302"/>
      <c r="DF73" s="302"/>
      <c r="DG73" s="302"/>
      <c r="DH73" s="302"/>
      <c r="DI73" s="302"/>
      <c r="DJ73" s="302"/>
      <c r="DK73" s="302"/>
      <c r="DL73" s="302"/>
      <c r="DM73" s="302"/>
      <c r="DN73" s="302"/>
      <c r="DO73" s="302"/>
      <c r="DP73" s="302"/>
      <c r="DQ73" s="302"/>
      <c r="DR73" s="302"/>
      <c r="DS73" s="302"/>
      <c r="DT73" s="302"/>
      <c r="DU73" s="302"/>
      <c r="DV73" s="302"/>
      <c r="DW73" s="302"/>
      <c r="DX73" s="302"/>
      <c r="DY73" s="302"/>
      <c r="DZ73" s="302"/>
      <c r="EA73" s="302"/>
      <c r="EB73" s="302"/>
      <c r="EC73" s="302"/>
      <c r="ED73" s="302"/>
      <c r="EE73" s="302"/>
      <c r="EF73" s="302"/>
      <c r="EG73" s="302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</row>
    <row r="74" spans="1:151" ht="18" customHeight="1" x14ac:dyDescent="0.2">
      <c r="A74" s="300" t="str">
        <f>IF(Animateurs!A17&lt;&gt;0,Animateurs!A17,"")</f>
        <v/>
      </c>
      <c r="B74" s="301" t="e">
        <f>(VLOOKUP(A74:A78,Animateurs!$A$3:$J$20,9,FALSE))</f>
        <v>#N/A</v>
      </c>
      <c r="C74" s="334" t="s">
        <v>36</v>
      </c>
      <c r="D74" s="330">
        <f>'Suivi objectifs'!D74</f>
        <v>0</v>
      </c>
      <c r="E74" s="330">
        <f>D74</f>
        <v>0</v>
      </c>
      <c r="F74" s="335">
        <f>'Suivi objectifs'!F74</f>
        <v>0</v>
      </c>
      <c r="G74" s="302"/>
      <c r="H74" s="302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  <c r="AK74" s="302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02"/>
      <c r="AX74" s="302"/>
      <c r="AY74" s="302"/>
      <c r="AZ74" s="302"/>
      <c r="BA74" s="302"/>
      <c r="BB74" s="302"/>
      <c r="BC74" s="302"/>
      <c r="BD74" s="302"/>
      <c r="BE74" s="302"/>
      <c r="BF74" s="302"/>
      <c r="BG74" s="302"/>
      <c r="BH74" s="302"/>
      <c r="BI74" s="302"/>
      <c r="BJ74" s="302"/>
      <c r="BK74" s="302"/>
      <c r="BL74" s="302"/>
      <c r="BM74" s="302"/>
      <c r="BN74" s="302"/>
      <c r="BO74" s="302"/>
      <c r="BP74" s="302"/>
      <c r="BQ74" s="302"/>
      <c r="BR74" s="302"/>
      <c r="BS74" s="302"/>
      <c r="BT74" s="302"/>
      <c r="BU74" s="302"/>
      <c r="BV74" s="302"/>
      <c r="BW74" s="302"/>
      <c r="BX74" s="302"/>
      <c r="BY74" s="302"/>
      <c r="BZ74" s="302"/>
      <c r="CA74" s="302"/>
      <c r="CB74" s="302"/>
      <c r="CC74" s="302"/>
      <c r="CD74" s="302"/>
      <c r="CE74" s="302"/>
      <c r="CF74" s="302"/>
      <c r="CG74" s="302"/>
      <c r="CH74" s="302"/>
      <c r="CI74" s="302"/>
      <c r="CJ74" s="302"/>
      <c r="CK74" s="302"/>
      <c r="CL74" s="302"/>
      <c r="CM74" s="302"/>
      <c r="CN74" s="302"/>
      <c r="CO74" s="302"/>
      <c r="CP74" s="302"/>
      <c r="CQ74" s="302"/>
      <c r="CR74" s="302"/>
      <c r="CS74" s="302"/>
      <c r="CT74" s="302"/>
      <c r="CU74" s="302"/>
      <c r="CV74" s="302"/>
      <c r="CW74" s="302"/>
      <c r="CX74" s="302"/>
      <c r="CY74" s="302"/>
      <c r="CZ74" s="302"/>
      <c r="DA74" s="302"/>
      <c r="DB74" s="302"/>
      <c r="DC74" s="302"/>
      <c r="DD74" s="302"/>
      <c r="DE74" s="302"/>
      <c r="DF74" s="302"/>
      <c r="DG74" s="302"/>
      <c r="DH74" s="302"/>
      <c r="DI74" s="302"/>
      <c r="DJ74" s="302"/>
      <c r="DK74" s="302"/>
      <c r="DL74" s="302"/>
      <c r="DM74" s="302"/>
      <c r="DN74" s="302"/>
      <c r="DO74" s="302"/>
      <c r="DP74" s="302"/>
      <c r="DQ74" s="302"/>
      <c r="DR74" s="302"/>
      <c r="DS74" s="302"/>
      <c r="DT74" s="302"/>
      <c r="DU74" s="302"/>
      <c r="DV74" s="302"/>
      <c r="DW74" s="302"/>
      <c r="DX74" s="302"/>
      <c r="DY74" s="302"/>
      <c r="DZ74" s="302"/>
      <c r="EA74" s="302"/>
      <c r="EB74" s="302"/>
      <c r="EC74" s="302"/>
      <c r="ED74" s="302"/>
      <c r="EE74" s="302"/>
      <c r="EF74" s="302"/>
      <c r="EG74" s="302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</row>
    <row r="75" spans="1:151" ht="18" customHeight="1" x14ac:dyDescent="0.2">
      <c r="A75" s="303"/>
      <c r="B75" s="304" t="e">
        <f>B74</f>
        <v>#N/A</v>
      </c>
      <c r="C75" s="334" t="s">
        <v>85</v>
      </c>
      <c r="D75" s="330">
        <f>'Suivi objectifs'!D75</f>
        <v>0</v>
      </c>
      <c r="E75" s="330">
        <f t="shared" ref="E75:E93" si="24">D75</f>
        <v>0</v>
      </c>
      <c r="F75" s="335">
        <f>'Suivi objectifs'!F75</f>
        <v>0</v>
      </c>
      <c r="G75" s="302"/>
      <c r="H75" s="302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  <c r="AJ75" s="302"/>
      <c r="AK75" s="302"/>
      <c r="AL75" s="302"/>
      <c r="AM75" s="302"/>
      <c r="AN75" s="302"/>
      <c r="AO75" s="302"/>
      <c r="AP75" s="302"/>
      <c r="AQ75" s="302"/>
      <c r="AR75" s="302"/>
      <c r="AS75" s="302"/>
      <c r="AT75" s="302"/>
      <c r="AU75" s="302"/>
      <c r="AV75" s="302"/>
      <c r="AW75" s="302"/>
      <c r="AX75" s="302"/>
      <c r="AY75" s="302"/>
      <c r="AZ75" s="302"/>
      <c r="BA75" s="302"/>
      <c r="BB75" s="302"/>
      <c r="BC75" s="302"/>
      <c r="BD75" s="302"/>
      <c r="BE75" s="302"/>
      <c r="BF75" s="302"/>
      <c r="BG75" s="302"/>
      <c r="BH75" s="302"/>
      <c r="BI75" s="302"/>
      <c r="BJ75" s="302"/>
      <c r="BK75" s="302"/>
      <c r="BL75" s="302"/>
      <c r="BM75" s="302"/>
      <c r="BN75" s="302"/>
      <c r="BO75" s="302"/>
      <c r="BP75" s="302"/>
      <c r="BQ75" s="302"/>
      <c r="BR75" s="302"/>
      <c r="BS75" s="302"/>
      <c r="BT75" s="302"/>
      <c r="BU75" s="302"/>
      <c r="BV75" s="302"/>
      <c r="BW75" s="302"/>
      <c r="BX75" s="302"/>
      <c r="BY75" s="302"/>
      <c r="BZ75" s="302"/>
      <c r="CA75" s="302"/>
      <c r="CB75" s="302"/>
      <c r="CC75" s="302"/>
      <c r="CD75" s="302"/>
      <c r="CE75" s="302"/>
      <c r="CF75" s="302"/>
      <c r="CG75" s="302"/>
      <c r="CH75" s="302"/>
      <c r="CI75" s="302"/>
      <c r="CJ75" s="302"/>
      <c r="CK75" s="302"/>
      <c r="CL75" s="302"/>
      <c r="CM75" s="302"/>
      <c r="CN75" s="302"/>
      <c r="CO75" s="302"/>
      <c r="CP75" s="302"/>
      <c r="CQ75" s="302"/>
      <c r="CR75" s="302"/>
      <c r="CS75" s="302"/>
      <c r="CT75" s="302"/>
      <c r="CU75" s="302"/>
      <c r="CV75" s="302"/>
      <c r="CW75" s="302"/>
      <c r="CX75" s="302"/>
      <c r="CY75" s="302"/>
      <c r="CZ75" s="302"/>
      <c r="DA75" s="302"/>
      <c r="DB75" s="302"/>
      <c r="DC75" s="302"/>
      <c r="DD75" s="302"/>
      <c r="DE75" s="302"/>
      <c r="DF75" s="302"/>
      <c r="DG75" s="302"/>
      <c r="DH75" s="302"/>
      <c r="DI75" s="302"/>
      <c r="DJ75" s="302"/>
      <c r="DK75" s="302"/>
      <c r="DL75" s="302"/>
      <c r="DM75" s="302"/>
      <c r="DN75" s="302"/>
      <c r="DO75" s="302"/>
      <c r="DP75" s="302"/>
      <c r="DQ75" s="302"/>
      <c r="DR75" s="302"/>
      <c r="DS75" s="302"/>
      <c r="DT75" s="302"/>
      <c r="DU75" s="302"/>
      <c r="DV75" s="302"/>
      <c r="DW75" s="302"/>
      <c r="DX75" s="302"/>
      <c r="DY75" s="302"/>
      <c r="DZ75" s="302"/>
      <c r="EA75" s="302"/>
      <c r="EB75" s="302"/>
      <c r="EC75" s="302"/>
      <c r="ED75" s="302"/>
      <c r="EE75" s="302"/>
      <c r="EF75" s="302"/>
      <c r="EG75" s="302"/>
      <c r="EH75" s="302"/>
      <c r="EI75" s="302"/>
      <c r="EJ75" s="302"/>
      <c r="EK75" s="302"/>
      <c r="EL75" s="302"/>
      <c r="EM75" s="302"/>
      <c r="EN75" s="302"/>
      <c r="EO75" s="302"/>
      <c r="EP75" s="302"/>
      <c r="EQ75" s="302"/>
      <c r="ER75" s="302"/>
      <c r="ES75" s="302"/>
      <c r="ET75" s="302"/>
      <c r="EU75" s="302"/>
    </row>
    <row r="76" spans="1:151" s="305" customFormat="1" ht="18" customHeight="1" x14ac:dyDescent="0.2">
      <c r="A76" s="303"/>
      <c r="B76" s="304" t="e">
        <f t="shared" ref="B76:B78" si="25">B75</f>
        <v>#N/A</v>
      </c>
      <c r="C76" s="334" t="s">
        <v>35</v>
      </c>
      <c r="D76" s="330">
        <f>'Suivi objectifs'!D76</f>
        <v>0</v>
      </c>
      <c r="E76" s="330">
        <f t="shared" si="24"/>
        <v>0</v>
      </c>
      <c r="F76" s="335">
        <f>'Suivi objectifs'!F76</f>
        <v>0</v>
      </c>
      <c r="G76" s="302"/>
      <c r="H76" s="302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  <c r="AK76" s="302"/>
      <c r="AL76" s="302"/>
      <c r="AM76" s="302"/>
      <c r="AN76" s="302"/>
      <c r="AO76" s="302"/>
      <c r="AP76" s="302"/>
      <c r="AQ76" s="302"/>
      <c r="AR76" s="302"/>
      <c r="AS76" s="302"/>
      <c r="AT76" s="302"/>
      <c r="AU76" s="302"/>
      <c r="AV76" s="302"/>
      <c r="AW76" s="302"/>
      <c r="AX76" s="302"/>
      <c r="AY76" s="302"/>
      <c r="AZ76" s="302"/>
      <c r="BA76" s="302"/>
      <c r="BB76" s="302"/>
      <c r="BC76" s="302"/>
      <c r="BD76" s="302"/>
      <c r="BE76" s="302"/>
      <c r="BF76" s="302"/>
      <c r="BG76" s="302"/>
      <c r="BH76" s="302"/>
      <c r="BI76" s="302"/>
      <c r="BJ76" s="302"/>
      <c r="BK76" s="302"/>
      <c r="BL76" s="302"/>
      <c r="BM76" s="302"/>
      <c r="BN76" s="302"/>
      <c r="BO76" s="302"/>
      <c r="BP76" s="302"/>
      <c r="BQ76" s="302"/>
      <c r="BR76" s="302"/>
      <c r="BS76" s="302"/>
      <c r="BT76" s="302"/>
      <c r="BU76" s="302"/>
      <c r="BV76" s="302"/>
      <c r="BW76" s="302"/>
      <c r="BX76" s="302"/>
      <c r="BY76" s="302"/>
      <c r="BZ76" s="302"/>
      <c r="CA76" s="302"/>
      <c r="CB76" s="302"/>
      <c r="CC76" s="302"/>
      <c r="CD76" s="302"/>
      <c r="CE76" s="302"/>
      <c r="CF76" s="302"/>
      <c r="CG76" s="302"/>
      <c r="CH76" s="302"/>
      <c r="CI76" s="302"/>
      <c r="CJ76" s="302"/>
      <c r="CK76" s="302"/>
      <c r="CL76" s="302"/>
      <c r="CM76" s="302"/>
      <c r="CN76" s="302"/>
      <c r="CO76" s="302"/>
      <c r="CP76" s="302"/>
      <c r="CQ76" s="302"/>
      <c r="CR76" s="302"/>
      <c r="CS76" s="302"/>
      <c r="CT76" s="302"/>
      <c r="CU76" s="302"/>
      <c r="CV76" s="302"/>
      <c r="CW76" s="302"/>
      <c r="CX76" s="302"/>
      <c r="CY76" s="302"/>
      <c r="CZ76" s="302"/>
      <c r="DA76" s="302"/>
      <c r="DB76" s="302"/>
      <c r="DC76" s="302"/>
      <c r="DD76" s="302"/>
      <c r="DE76" s="302"/>
      <c r="DF76" s="302"/>
      <c r="DG76" s="302"/>
      <c r="DH76" s="302"/>
      <c r="DI76" s="302"/>
      <c r="DJ76" s="302"/>
      <c r="DK76" s="302"/>
      <c r="DL76" s="302"/>
      <c r="DM76" s="302"/>
      <c r="DN76" s="302"/>
      <c r="DO76" s="302"/>
      <c r="DP76" s="302"/>
      <c r="DQ76" s="302"/>
      <c r="DR76" s="302"/>
      <c r="DS76" s="302"/>
      <c r="DT76" s="302"/>
      <c r="DU76" s="302"/>
      <c r="DV76" s="302"/>
      <c r="DW76" s="302"/>
      <c r="DX76" s="302"/>
      <c r="DY76" s="302"/>
      <c r="DZ76" s="302"/>
      <c r="EA76" s="302"/>
      <c r="EB76" s="302"/>
      <c r="EC76" s="302"/>
      <c r="ED76" s="302"/>
      <c r="EE76" s="302"/>
      <c r="EF76" s="302"/>
      <c r="EG76" s="302"/>
      <c r="EH76" s="302"/>
      <c r="EI76" s="302"/>
      <c r="EJ76" s="302"/>
      <c r="EK76" s="302"/>
      <c r="EL76" s="302"/>
      <c r="EM76" s="302"/>
      <c r="EN76" s="302"/>
      <c r="EO76" s="302"/>
      <c r="EP76" s="302"/>
      <c r="EQ76" s="302"/>
      <c r="ER76" s="302"/>
      <c r="ES76" s="302"/>
      <c r="ET76" s="302"/>
      <c r="EU76" s="302"/>
    </row>
    <row r="77" spans="1:151" ht="18" customHeight="1" x14ac:dyDescent="0.2">
      <c r="A77" s="303"/>
      <c r="B77" s="304" t="e">
        <f t="shared" si="25"/>
        <v>#N/A</v>
      </c>
      <c r="C77" s="334" t="s">
        <v>86</v>
      </c>
      <c r="D77" s="330">
        <f>'Suivi objectifs'!D77</f>
        <v>0</v>
      </c>
      <c r="E77" s="330">
        <f t="shared" si="24"/>
        <v>0</v>
      </c>
      <c r="F77" s="335">
        <f>'Suivi objectifs'!F77</f>
        <v>0</v>
      </c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02"/>
      <c r="AU77" s="302"/>
      <c r="AV77" s="302"/>
      <c r="AW77" s="302"/>
      <c r="AX77" s="302"/>
      <c r="AY77" s="302"/>
      <c r="AZ77" s="302"/>
      <c r="BA77" s="302"/>
      <c r="BB77" s="302"/>
      <c r="BC77" s="302"/>
      <c r="BD77" s="302"/>
      <c r="BE77" s="302"/>
      <c r="BF77" s="302"/>
      <c r="BG77" s="302"/>
      <c r="BH77" s="302"/>
      <c r="BI77" s="302"/>
      <c r="BJ77" s="302"/>
      <c r="BK77" s="302"/>
      <c r="BL77" s="302"/>
      <c r="BM77" s="302"/>
      <c r="BN77" s="302"/>
      <c r="BO77" s="302"/>
      <c r="BP77" s="302"/>
      <c r="BQ77" s="302"/>
      <c r="BR77" s="302"/>
      <c r="BS77" s="302"/>
      <c r="BT77" s="302"/>
      <c r="BU77" s="302"/>
      <c r="BV77" s="302"/>
      <c r="BW77" s="302"/>
      <c r="BX77" s="302"/>
      <c r="BY77" s="302"/>
      <c r="BZ77" s="302"/>
      <c r="CA77" s="302"/>
      <c r="CB77" s="302"/>
      <c r="CC77" s="302"/>
      <c r="CD77" s="302"/>
      <c r="CE77" s="302"/>
      <c r="CF77" s="302"/>
      <c r="CG77" s="302"/>
      <c r="CH77" s="302"/>
      <c r="CI77" s="302"/>
      <c r="CJ77" s="302"/>
      <c r="CK77" s="302"/>
      <c r="CL77" s="302"/>
      <c r="CM77" s="302"/>
      <c r="CN77" s="302"/>
      <c r="CO77" s="302"/>
      <c r="CP77" s="302"/>
      <c r="CQ77" s="302"/>
      <c r="CR77" s="302"/>
      <c r="CS77" s="302"/>
      <c r="CT77" s="302"/>
      <c r="CU77" s="302"/>
      <c r="CV77" s="302"/>
      <c r="CW77" s="302"/>
      <c r="CX77" s="302"/>
      <c r="CY77" s="302"/>
      <c r="CZ77" s="302"/>
      <c r="DA77" s="302"/>
      <c r="DB77" s="302"/>
      <c r="DC77" s="302"/>
      <c r="DD77" s="302"/>
      <c r="DE77" s="302"/>
      <c r="DF77" s="302"/>
      <c r="DG77" s="302"/>
      <c r="DH77" s="302"/>
      <c r="DI77" s="302"/>
      <c r="DJ77" s="302"/>
      <c r="DK77" s="302"/>
      <c r="DL77" s="302"/>
      <c r="DM77" s="302"/>
      <c r="DN77" s="302"/>
      <c r="DO77" s="302"/>
      <c r="DP77" s="302"/>
      <c r="DQ77" s="302"/>
      <c r="DR77" s="302"/>
      <c r="DS77" s="302"/>
      <c r="DT77" s="302"/>
      <c r="DU77" s="302"/>
      <c r="DV77" s="302"/>
      <c r="DW77" s="302"/>
      <c r="DX77" s="302"/>
      <c r="DY77" s="302"/>
      <c r="DZ77" s="302"/>
      <c r="EA77" s="302"/>
      <c r="EB77" s="302"/>
      <c r="EC77" s="302"/>
      <c r="ED77" s="302"/>
      <c r="EE77" s="302"/>
      <c r="EF77" s="302"/>
      <c r="EG77" s="302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</row>
    <row r="78" spans="1:151" ht="18" customHeight="1" thickBot="1" x14ac:dyDescent="0.25">
      <c r="A78" s="306"/>
      <c r="B78" s="307" t="e">
        <f t="shared" si="25"/>
        <v>#N/A</v>
      </c>
      <c r="C78" s="334" t="s">
        <v>87</v>
      </c>
      <c r="D78" s="330">
        <f>'Suivi objectifs'!D78</f>
        <v>0</v>
      </c>
      <c r="E78" s="330">
        <f t="shared" si="24"/>
        <v>0</v>
      </c>
      <c r="F78" s="335">
        <f>'Suivi objectifs'!F78</f>
        <v>0</v>
      </c>
      <c r="G78" s="302"/>
      <c r="H78" s="302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  <c r="AT78" s="302"/>
      <c r="AU78" s="302"/>
      <c r="AV78" s="302"/>
      <c r="AW78" s="302"/>
      <c r="AX78" s="302"/>
      <c r="AY78" s="302"/>
      <c r="AZ78" s="302"/>
      <c r="BA78" s="302"/>
      <c r="BB78" s="302"/>
      <c r="BC78" s="302"/>
      <c r="BD78" s="302"/>
      <c r="BE78" s="302"/>
      <c r="BF78" s="302"/>
      <c r="BG78" s="302"/>
      <c r="BH78" s="302"/>
      <c r="BI78" s="302"/>
      <c r="BJ78" s="302"/>
      <c r="BK78" s="302"/>
      <c r="BL78" s="302"/>
      <c r="BM78" s="302"/>
      <c r="BN78" s="302"/>
      <c r="BO78" s="302"/>
      <c r="BP78" s="302"/>
      <c r="BQ78" s="302"/>
      <c r="BR78" s="302"/>
      <c r="BS78" s="302"/>
      <c r="BT78" s="302"/>
      <c r="BU78" s="302"/>
      <c r="BV78" s="302"/>
      <c r="BW78" s="302"/>
      <c r="BX78" s="302"/>
      <c r="BY78" s="302"/>
      <c r="BZ78" s="302"/>
      <c r="CA78" s="302"/>
      <c r="CB78" s="302"/>
      <c r="CC78" s="302"/>
      <c r="CD78" s="302"/>
      <c r="CE78" s="302"/>
      <c r="CF78" s="302"/>
      <c r="CG78" s="302"/>
      <c r="CH78" s="302"/>
      <c r="CI78" s="302"/>
      <c r="CJ78" s="302"/>
      <c r="CK78" s="302"/>
      <c r="CL78" s="302"/>
      <c r="CM78" s="302"/>
      <c r="CN78" s="302"/>
      <c r="CO78" s="302"/>
      <c r="CP78" s="302"/>
      <c r="CQ78" s="302"/>
      <c r="CR78" s="302"/>
      <c r="CS78" s="302"/>
      <c r="CT78" s="302"/>
      <c r="CU78" s="302"/>
      <c r="CV78" s="302"/>
      <c r="CW78" s="302"/>
      <c r="CX78" s="302"/>
      <c r="CY78" s="302"/>
      <c r="CZ78" s="302"/>
      <c r="DA78" s="302"/>
      <c r="DB78" s="302"/>
      <c r="DC78" s="302"/>
      <c r="DD78" s="302"/>
      <c r="DE78" s="302"/>
      <c r="DF78" s="302"/>
      <c r="DG78" s="302"/>
      <c r="DH78" s="302"/>
      <c r="DI78" s="302"/>
      <c r="DJ78" s="302"/>
      <c r="DK78" s="302"/>
      <c r="DL78" s="302"/>
      <c r="DM78" s="302"/>
      <c r="DN78" s="302"/>
      <c r="DO78" s="302"/>
      <c r="DP78" s="302"/>
      <c r="DQ78" s="302"/>
      <c r="DR78" s="302"/>
      <c r="DS78" s="302"/>
      <c r="DT78" s="302"/>
      <c r="DU78" s="302"/>
      <c r="DV78" s="302"/>
      <c r="DW78" s="302"/>
      <c r="DX78" s="302"/>
      <c r="DY78" s="302"/>
      <c r="DZ78" s="302"/>
      <c r="EA78" s="302"/>
      <c r="EB78" s="302"/>
      <c r="EC78" s="302"/>
      <c r="ED78" s="302"/>
      <c r="EE78" s="302"/>
      <c r="EF78" s="302"/>
      <c r="EG78" s="302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</row>
    <row r="79" spans="1:151" ht="18" customHeight="1" x14ac:dyDescent="0.2">
      <c r="A79" s="300" t="str">
        <f>IF(Animateurs!A18&lt;&gt;0,Animateurs!A18,"")</f>
        <v/>
      </c>
      <c r="B79" s="301" t="e">
        <f>(VLOOKUP(A79:A83,Animateurs!$A$3:$J$20,9,FALSE))</f>
        <v>#N/A</v>
      </c>
      <c r="C79" s="334" t="s">
        <v>36</v>
      </c>
      <c r="D79" s="330">
        <f>'Suivi objectifs'!D79</f>
        <v>0</v>
      </c>
      <c r="E79" s="330">
        <f t="shared" si="24"/>
        <v>0</v>
      </c>
      <c r="F79" s="335">
        <f>'Suivi objectifs'!F79</f>
        <v>0</v>
      </c>
      <c r="G79" s="302"/>
      <c r="H79" s="302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302"/>
      <c r="AZ79" s="302"/>
      <c r="BA79" s="302"/>
      <c r="BB79" s="302"/>
      <c r="BC79" s="302"/>
      <c r="BD79" s="302"/>
      <c r="BE79" s="302"/>
      <c r="BF79" s="302"/>
      <c r="BG79" s="302"/>
      <c r="BH79" s="302"/>
      <c r="BI79" s="302"/>
      <c r="BJ79" s="302"/>
      <c r="BK79" s="302"/>
      <c r="BL79" s="302"/>
      <c r="BM79" s="302"/>
      <c r="BN79" s="302"/>
      <c r="BO79" s="302"/>
      <c r="BP79" s="302"/>
      <c r="BQ79" s="302"/>
      <c r="BR79" s="302"/>
      <c r="BS79" s="302"/>
      <c r="BT79" s="302"/>
      <c r="BU79" s="302"/>
      <c r="BV79" s="302"/>
      <c r="BW79" s="302"/>
      <c r="BX79" s="302"/>
      <c r="BY79" s="302"/>
      <c r="BZ79" s="302"/>
      <c r="CA79" s="302"/>
      <c r="CB79" s="302"/>
      <c r="CC79" s="302"/>
      <c r="CD79" s="302"/>
      <c r="CE79" s="302"/>
      <c r="CF79" s="302"/>
      <c r="CG79" s="302"/>
      <c r="CH79" s="302"/>
      <c r="CI79" s="302"/>
      <c r="CJ79" s="302"/>
      <c r="CK79" s="302"/>
      <c r="CL79" s="302"/>
      <c r="CM79" s="302"/>
      <c r="CN79" s="302"/>
      <c r="CO79" s="302"/>
      <c r="CP79" s="302"/>
      <c r="CQ79" s="302"/>
      <c r="CR79" s="302"/>
      <c r="CS79" s="302"/>
      <c r="CT79" s="302"/>
      <c r="CU79" s="302"/>
      <c r="CV79" s="302"/>
      <c r="CW79" s="302"/>
      <c r="CX79" s="302"/>
      <c r="CY79" s="302"/>
      <c r="CZ79" s="302"/>
      <c r="DA79" s="302"/>
      <c r="DB79" s="302"/>
      <c r="DC79" s="302"/>
      <c r="DD79" s="302"/>
      <c r="DE79" s="302"/>
      <c r="DF79" s="302"/>
      <c r="DG79" s="302"/>
      <c r="DH79" s="302"/>
      <c r="DI79" s="302"/>
      <c r="DJ79" s="302"/>
      <c r="DK79" s="302"/>
      <c r="DL79" s="302"/>
      <c r="DM79" s="302"/>
      <c r="DN79" s="302"/>
      <c r="DO79" s="302"/>
      <c r="DP79" s="302"/>
      <c r="DQ79" s="302"/>
      <c r="DR79" s="302"/>
      <c r="DS79" s="302"/>
      <c r="DT79" s="302"/>
      <c r="DU79" s="302"/>
      <c r="DV79" s="302"/>
      <c r="DW79" s="302"/>
      <c r="DX79" s="302"/>
      <c r="DY79" s="302"/>
      <c r="DZ79" s="302"/>
      <c r="EA79" s="302"/>
      <c r="EB79" s="302"/>
      <c r="EC79" s="302"/>
      <c r="ED79" s="302"/>
      <c r="EE79" s="302"/>
      <c r="EF79" s="302"/>
      <c r="EG79" s="302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</row>
    <row r="80" spans="1:151" ht="18" customHeight="1" x14ac:dyDescent="0.2">
      <c r="A80" s="303"/>
      <c r="B80" s="304" t="e">
        <f>B79</f>
        <v>#N/A</v>
      </c>
      <c r="C80" s="334" t="s">
        <v>85</v>
      </c>
      <c r="D80" s="330">
        <f>'Suivi objectifs'!D80</f>
        <v>0</v>
      </c>
      <c r="E80" s="330">
        <f t="shared" si="24"/>
        <v>0</v>
      </c>
      <c r="F80" s="335">
        <f>'Suivi objectifs'!F80</f>
        <v>0</v>
      </c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302"/>
      <c r="AK80" s="302"/>
      <c r="AL80" s="302"/>
      <c r="AM80" s="302"/>
      <c r="AN80" s="302"/>
      <c r="AO80" s="302"/>
      <c r="AP80" s="302"/>
      <c r="AQ80" s="302"/>
      <c r="AR80" s="302"/>
      <c r="AS80" s="302"/>
      <c r="AT80" s="302"/>
      <c r="AU80" s="302"/>
      <c r="AV80" s="302"/>
      <c r="AW80" s="302"/>
      <c r="AX80" s="302"/>
      <c r="AY80" s="302"/>
      <c r="AZ80" s="302"/>
      <c r="BA80" s="302"/>
      <c r="BB80" s="302"/>
      <c r="BC80" s="302"/>
      <c r="BD80" s="302"/>
      <c r="BE80" s="302"/>
      <c r="BF80" s="302"/>
      <c r="BG80" s="302"/>
      <c r="BH80" s="302"/>
      <c r="BI80" s="302"/>
      <c r="BJ80" s="302"/>
      <c r="BK80" s="302"/>
      <c r="BL80" s="302"/>
      <c r="BM80" s="302"/>
      <c r="BN80" s="302"/>
      <c r="BO80" s="302"/>
      <c r="BP80" s="302"/>
      <c r="BQ80" s="302"/>
      <c r="BR80" s="302"/>
      <c r="BS80" s="302"/>
      <c r="BT80" s="302"/>
      <c r="BU80" s="302"/>
      <c r="BV80" s="302"/>
      <c r="BW80" s="302"/>
      <c r="BX80" s="302"/>
      <c r="BY80" s="302"/>
      <c r="BZ80" s="302"/>
      <c r="CA80" s="302"/>
      <c r="CB80" s="302"/>
      <c r="CC80" s="302"/>
      <c r="CD80" s="302"/>
      <c r="CE80" s="302"/>
      <c r="CF80" s="302"/>
      <c r="CG80" s="302"/>
      <c r="CH80" s="302"/>
      <c r="CI80" s="302"/>
      <c r="CJ80" s="302"/>
      <c r="CK80" s="302"/>
      <c r="CL80" s="302"/>
      <c r="CM80" s="302"/>
      <c r="CN80" s="302"/>
      <c r="CO80" s="302"/>
      <c r="CP80" s="302"/>
      <c r="CQ80" s="302"/>
      <c r="CR80" s="302"/>
      <c r="CS80" s="302"/>
      <c r="CT80" s="302"/>
      <c r="CU80" s="302"/>
      <c r="CV80" s="302"/>
      <c r="CW80" s="302"/>
      <c r="CX80" s="302"/>
      <c r="CY80" s="302"/>
      <c r="CZ80" s="302"/>
      <c r="DA80" s="302"/>
      <c r="DB80" s="302"/>
      <c r="DC80" s="302"/>
      <c r="DD80" s="302"/>
      <c r="DE80" s="302"/>
      <c r="DF80" s="302"/>
      <c r="DG80" s="302"/>
      <c r="DH80" s="302"/>
      <c r="DI80" s="302"/>
      <c r="DJ80" s="302"/>
      <c r="DK80" s="302"/>
      <c r="DL80" s="302"/>
      <c r="DM80" s="302"/>
      <c r="DN80" s="302"/>
      <c r="DO80" s="302"/>
      <c r="DP80" s="302"/>
      <c r="DQ80" s="302"/>
      <c r="DR80" s="302"/>
      <c r="DS80" s="302"/>
      <c r="DT80" s="302"/>
      <c r="DU80" s="302"/>
      <c r="DV80" s="302"/>
      <c r="DW80" s="302"/>
      <c r="DX80" s="302"/>
      <c r="DY80" s="302"/>
      <c r="DZ80" s="302"/>
      <c r="EA80" s="302"/>
      <c r="EB80" s="302"/>
      <c r="EC80" s="302"/>
      <c r="ED80" s="302"/>
      <c r="EE80" s="302"/>
      <c r="EF80" s="302"/>
      <c r="EG80" s="302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</row>
    <row r="81" spans="1:151" s="305" customFormat="1" ht="18" customHeight="1" x14ac:dyDescent="0.2">
      <c r="A81" s="303"/>
      <c r="B81" s="304" t="e">
        <f t="shared" ref="B81:B83" si="26">B80</f>
        <v>#N/A</v>
      </c>
      <c r="C81" s="334" t="s">
        <v>35</v>
      </c>
      <c r="D81" s="330">
        <f>'Suivi objectifs'!D81</f>
        <v>0</v>
      </c>
      <c r="E81" s="330">
        <f t="shared" si="24"/>
        <v>0</v>
      </c>
      <c r="F81" s="335">
        <f>'Suivi objectifs'!F81</f>
        <v>0</v>
      </c>
      <c r="G81" s="302"/>
      <c r="H81" s="302"/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  <c r="AH81" s="302"/>
      <c r="AI81" s="302"/>
      <c r="AJ81" s="302"/>
      <c r="AK81" s="302"/>
      <c r="AL81" s="302"/>
      <c r="AM81" s="302"/>
      <c r="AN81" s="302"/>
      <c r="AO81" s="302"/>
      <c r="AP81" s="302"/>
      <c r="AQ81" s="302"/>
      <c r="AR81" s="302"/>
      <c r="AS81" s="302"/>
      <c r="AT81" s="302"/>
      <c r="AU81" s="302"/>
      <c r="AV81" s="302"/>
      <c r="AW81" s="302"/>
      <c r="AX81" s="302"/>
      <c r="AY81" s="302"/>
      <c r="AZ81" s="302"/>
      <c r="BA81" s="302"/>
      <c r="BB81" s="302"/>
      <c r="BC81" s="302"/>
      <c r="BD81" s="302"/>
      <c r="BE81" s="302"/>
      <c r="BF81" s="302"/>
      <c r="BG81" s="302"/>
      <c r="BH81" s="302"/>
      <c r="BI81" s="302"/>
      <c r="BJ81" s="302"/>
      <c r="BK81" s="302"/>
      <c r="BL81" s="302"/>
      <c r="BM81" s="302"/>
      <c r="BN81" s="302"/>
      <c r="BO81" s="302"/>
      <c r="BP81" s="302"/>
      <c r="BQ81" s="302"/>
      <c r="BR81" s="302"/>
      <c r="BS81" s="302"/>
      <c r="BT81" s="302"/>
      <c r="BU81" s="302"/>
      <c r="BV81" s="302"/>
      <c r="BW81" s="302"/>
      <c r="BX81" s="302"/>
      <c r="BY81" s="302"/>
      <c r="BZ81" s="302"/>
      <c r="CA81" s="302"/>
      <c r="CB81" s="302"/>
      <c r="CC81" s="302"/>
      <c r="CD81" s="302"/>
      <c r="CE81" s="302"/>
      <c r="CF81" s="302"/>
      <c r="CG81" s="302"/>
      <c r="CH81" s="302"/>
      <c r="CI81" s="302"/>
      <c r="CJ81" s="302"/>
      <c r="CK81" s="302"/>
      <c r="CL81" s="302"/>
      <c r="CM81" s="302"/>
      <c r="CN81" s="302"/>
      <c r="CO81" s="302"/>
      <c r="CP81" s="302"/>
      <c r="CQ81" s="302"/>
      <c r="CR81" s="302"/>
      <c r="CS81" s="302"/>
      <c r="CT81" s="302"/>
      <c r="CU81" s="302"/>
      <c r="CV81" s="302"/>
      <c r="CW81" s="302"/>
      <c r="CX81" s="302"/>
      <c r="CY81" s="302"/>
      <c r="CZ81" s="302"/>
      <c r="DA81" s="302"/>
      <c r="DB81" s="302"/>
      <c r="DC81" s="302"/>
      <c r="DD81" s="302"/>
      <c r="DE81" s="302"/>
      <c r="DF81" s="302"/>
      <c r="DG81" s="302"/>
      <c r="DH81" s="302"/>
      <c r="DI81" s="302"/>
      <c r="DJ81" s="302"/>
      <c r="DK81" s="302"/>
      <c r="DL81" s="302"/>
      <c r="DM81" s="302"/>
      <c r="DN81" s="302"/>
      <c r="DO81" s="302"/>
      <c r="DP81" s="302"/>
      <c r="DQ81" s="302"/>
      <c r="DR81" s="302"/>
      <c r="DS81" s="302"/>
      <c r="DT81" s="302"/>
      <c r="DU81" s="302"/>
      <c r="DV81" s="302"/>
      <c r="DW81" s="302"/>
      <c r="DX81" s="302"/>
      <c r="DY81" s="302"/>
      <c r="DZ81" s="302"/>
      <c r="EA81" s="302"/>
      <c r="EB81" s="302"/>
      <c r="EC81" s="302"/>
      <c r="ED81" s="302"/>
      <c r="EE81" s="302"/>
      <c r="EF81" s="302"/>
      <c r="EG81" s="302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</row>
    <row r="82" spans="1:151" ht="18" customHeight="1" x14ac:dyDescent="0.2">
      <c r="A82" s="303"/>
      <c r="B82" s="304" t="e">
        <f t="shared" si="26"/>
        <v>#N/A</v>
      </c>
      <c r="C82" s="334" t="s">
        <v>86</v>
      </c>
      <c r="D82" s="330">
        <f>'Suivi objectifs'!D82</f>
        <v>0</v>
      </c>
      <c r="E82" s="330">
        <f t="shared" si="24"/>
        <v>0</v>
      </c>
      <c r="F82" s="335">
        <f>'Suivi objectifs'!F82</f>
        <v>0</v>
      </c>
      <c r="G82" s="302"/>
      <c r="H82" s="302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02"/>
      <c r="AW82" s="302"/>
      <c r="AX82" s="302"/>
      <c r="AY82" s="302"/>
      <c r="AZ82" s="302"/>
      <c r="BA82" s="302"/>
      <c r="BB82" s="302"/>
      <c r="BC82" s="302"/>
      <c r="BD82" s="302"/>
      <c r="BE82" s="302"/>
      <c r="BF82" s="302"/>
      <c r="BG82" s="302"/>
      <c r="BH82" s="302"/>
      <c r="BI82" s="302"/>
      <c r="BJ82" s="302"/>
      <c r="BK82" s="302"/>
      <c r="BL82" s="302"/>
      <c r="BM82" s="302"/>
      <c r="BN82" s="302"/>
      <c r="BO82" s="302"/>
      <c r="BP82" s="302"/>
      <c r="BQ82" s="302"/>
      <c r="BR82" s="302"/>
      <c r="BS82" s="302"/>
      <c r="BT82" s="302"/>
      <c r="BU82" s="302"/>
      <c r="BV82" s="302"/>
      <c r="BW82" s="302"/>
      <c r="BX82" s="302"/>
      <c r="BY82" s="302"/>
      <c r="BZ82" s="302"/>
      <c r="CA82" s="302"/>
      <c r="CB82" s="302"/>
      <c r="CC82" s="302"/>
      <c r="CD82" s="302"/>
      <c r="CE82" s="302"/>
      <c r="CF82" s="302"/>
      <c r="CG82" s="302"/>
      <c r="CH82" s="302"/>
      <c r="CI82" s="302"/>
      <c r="CJ82" s="302"/>
      <c r="CK82" s="302"/>
      <c r="CL82" s="302"/>
      <c r="CM82" s="302"/>
      <c r="CN82" s="302"/>
      <c r="CO82" s="302"/>
      <c r="CP82" s="302"/>
      <c r="CQ82" s="302"/>
      <c r="CR82" s="302"/>
      <c r="CS82" s="302"/>
      <c r="CT82" s="302"/>
      <c r="CU82" s="302"/>
      <c r="CV82" s="302"/>
      <c r="CW82" s="302"/>
      <c r="CX82" s="302"/>
      <c r="CY82" s="302"/>
      <c r="CZ82" s="302"/>
      <c r="DA82" s="302"/>
      <c r="DB82" s="302"/>
      <c r="DC82" s="302"/>
      <c r="DD82" s="302"/>
      <c r="DE82" s="302"/>
      <c r="DF82" s="302"/>
      <c r="DG82" s="302"/>
      <c r="DH82" s="302"/>
      <c r="DI82" s="302"/>
      <c r="DJ82" s="302"/>
      <c r="DK82" s="302"/>
      <c r="DL82" s="302"/>
      <c r="DM82" s="302"/>
      <c r="DN82" s="302"/>
      <c r="DO82" s="302"/>
      <c r="DP82" s="302"/>
      <c r="DQ82" s="302"/>
      <c r="DR82" s="302"/>
      <c r="DS82" s="302"/>
      <c r="DT82" s="302"/>
      <c r="DU82" s="302"/>
      <c r="DV82" s="302"/>
      <c r="DW82" s="302"/>
      <c r="DX82" s="302"/>
      <c r="DY82" s="302"/>
      <c r="DZ82" s="302"/>
      <c r="EA82" s="302"/>
      <c r="EB82" s="302"/>
      <c r="EC82" s="302"/>
      <c r="ED82" s="302"/>
      <c r="EE82" s="302"/>
      <c r="EF82" s="302"/>
      <c r="EG82" s="302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</row>
    <row r="83" spans="1:151" ht="18" customHeight="1" thickBot="1" x14ac:dyDescent="0.25">
      <c r="A83" s="306"/>
      <c r="B83" s="307" t="e">
        <f t="shared" si="26"/>
        <v>#N/A</v>
      </c>
      <c r="C83" s="334" t="s">
        <v>87</v>
      </c>
      <c r="D83" s="330">
        <f>'Suivi objectifs'!D83</f>
        <v>0</v>
      </c>
      <c r="E83" s="330">
        <f t="shared" si="24"/>
        <v>0</v>
      </c>
      <c r="F83" s="335">
        <f>'Suivi objectifs'!F83</f>
        <v>0</v>
      </c>
      <c r="G83" s="302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302"/>
      <c r="BB83" s="302"/>
      <c r="BC83" s="302"/>
      <c r="BD83" s="302"/>
      <c r="BE83" s="302"/>
      <c r="BF83" s="302"/>
      <c r="BG83" s="302"/>
      <c r="BH83" s="302"/>
      <c r="BI83" s="302"/>
      <c r="BJ83" s="302"/>
      <c r="BK83" s="302"/>
      <c r="BL83" s="302"/>
      <c r="BM83" s="302"/>
      <c r="BN83" s="302"/>
      <c r="BO83" s="302"/>
      <c r="BP83" s="302"/>
      <c r="BQ83" s="302"/>
      <c r="BR83" s="302"/>
      <c r="BS83" s="302"/>
      <c r="BT83" s="302"/>
      <c r="BU83" s="302"/>
      <c r="BV83" s="302"/>
      <c r="BW83" s="302"/>
      <c r="BX83" s="302"/>
      <c r="BY83" s="302"/>
      <c r="BZ83" s="302"/>
      <c r="CA83" s="302"/>
      <c r="CB83" s="302"/>
      <c r="CC83" s="302"/>
      <c r="CD83" s="302"/>
      <c r="CE83" s="302"/>
      <c r="CF83" s="302"/>
      <c r="CG83" s="302"/>
      <c r="CH83" s="302"/>
      <c r="CI83" s="302"/>
      <c r="CJ83" s="302"/>
      <c r="CK83" s="302"/>
      <c r="CL83" s="302"/>
      <c r="CM83" s="302"/>
      <c r="CN83" s="302"/>
      <c r="CO83" s="302"/>
      <c r="CP83" s="302"/>
      <c r="CQ83" s="302"/>
      <c r="CR83" s="302"/>
      <c r="CS83" s="302"/>
      <c r="CT83" s="302"/>
      <c r="CU83" s="302"/>
      <c r="CV83" s="302"/>
      <c r="CW83" s="302"/>
      <c r="CX83" s="302"/>
      <c r="CY83" s="302"/>
      <c r="CZ83" s="302"/>
      <c r="DA83" s="302"/>
      <c r="DB83" s="302"/>
      <c r="DC83" s="302"/>
      <c r="DD83" s="302"/>
      <c r="DE83" s="302"/>
      <c r="DF83" s="302"/>
      <c r="DG83" s="302"/>
      <c r="DH83" s="302"/>
      <c r="DI83" s="302"/>
      <c r="DJ83" s="302"/>
      <c r="DK83" s="302"/>
      <c r="DL83" s="302"/>
      <c r="DM83" s="302"/>
      <c r="DN83" s="302"/>
      <c r="DO83" s="302"/>
      <c r="DP83" s="302"/>
      <c r="DQ83" s="302"/>
      <c r="DR83" s="302"/>
      <c r="DS83" s="302"/>
      <c r="DT83" s="302"/>
      <c r="DU83" s="302"/>
      <c r="DV83" s="302"/>
      <c r="DW83" s="302"/>
      <c r="DX83" s="302"/>
      <c r="DY83" s="302"/>
      <c r="DZ83" s="302"/>
      <c r="EA83" s="302"/>
      <c r="EB83" s="302"/>
      <c r="EC83" s="302"/>
      <c r="ED83" s="302"/>
      <c r="EE83" s="302"/>
      <c r="EF83" s="302"/>
      <c r="EG83" s="302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</row>
    <row r="84" spans="1:151" ht="18" customHeight="1" x14ac:dyDescent="0.2">
      <c r="A84" s="300" t="str">
        <f>IF(Animateurs!A19&lt;&gt;0,Animateurs!A19,"")</f>
        <v/>
      </c>
      <c r="B84" s="301" t="e">
        <f>(VLOOKUP(A84:A88,Animateurs!$A$3:$J$20,9,FALSE))</f>
        <v>#N/A</v>
      </c>
      <c r="C84" s="334" t="s">
        <v>36</v>
      </c>
      <c r="D84" s="330">
        <f>'Suivi objectifs'!D84</f>
        <v>0</v>
      </c>
      <c r="E84" s="330">
        <f t="shared" si="24"/>
        <v>0</v>
      </c>
      <c r="F84" s="335">
        <f>'Suivi objectifs'!F84</f>
        <v>0</v>
      </c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02"/>
      <c r="AU84" s="302"/>
      <c r="AV84" s="302"/>
      <c r="AW84" s="302"/>
      <c r="AX84" s="302"/>
      <c r="AY84" s="302"/>
      <c r="AZ84" s="302"/>
      <c r="BA84" s="302"/>
      <c r="BB84" s="302"/>
      <c r="BC84" s="302"/>
      <c r="BD84" s="302"/>
      <c r="BE84" s="302"/>
      <c r="BF84" s="302"/>
      <c r="BG84" s="302"/>
      <c r="BH84" s="302"/>
      <c r="BI84" s="302"/>
      <c r="BJ84" s="302"/>
      <c r="BK84" s="302"/>
      <c r="BL84" s="302"/>
      <c r="BM84" s="302"/>
      <c r="BN84" s="302"/>
      <c r="BO84" s="302"/>
      <c r="BP84" s="302"/>
      <c r="BQ84" s="302"/>
      <c r="BR84" s="302"/>
      <c r="BS84" s="302"/>
      <c r="BT84" s="302"/>
      <c r="BU84" s="302"/>
      <c r="BV84" s="302"/>
      <c r="BW84" s="302"/>
      <c r="BX84" s="302"/>
      <c r="BY84" s="302"/>
      <c r="BZ84" s="302"/>
      <c r="CA84" s="302"/>
      <c r="CB84" s="302"/>
      <c r="CC84" s="302"/>
      <c r="CD84" s="302"/>
      <c r="CE84" s="302"/>
      <c r="CF84" s="302"/>
      <c r="CG84" s="302"/>
      <c r="CH84" s="302"/>
      <c r="CI84" s="302"/>
      <c r="CJ84" s="302"/>
      <c r="CK84" s="302"/>
      <c r="CL84" s="302"/>
      <c r="CM84" s="302"/>
      <c r="CN84" s="302"/>
      <c r="CO84" s="302"/>
      <c r="CP84" s="302"/>
      <c r="CQ84" s="302"/>
      <c r="CR84" s="302"/>
      <c r="CS84" s="302"/>
      <c r="CT84" s="302"/>
      <c r="CU84" s="302"/>
      <c r="CV84" s="302"/>
      <c r="CW84" s="302"/>
      <c r="CX84" s="302"/>
      <c r="CY84" s="302"/>
      <c r="CZ84" s="302"/>
      <c r="DA84" s="302"/>
      <c r="DB84" s="302"/>
      <c r="DC84" s="302"/>
      <c r="DD84" s="302"/>
      <c r="DE84" s="302"/>
      <c r="DF84" s="302"/>
      <c r="DG84" s="302"/>
      <c r="DH84" s="302"/>
      <c r="DI84" s="302"/>
      <c r="DJ84" s="302"/>
      <c r="DK84" s="302"/>
      <c r="DL84" s="302"/>
      <c r="DM84" s="302"/>
      <c r="DN84" s="302"/>
      <c r="DO84" s="302"/>
      <c r="DP84" s="302"/>
      <c r="DQ84" s="302"/>
      <c r="DR84" s="302"/>
      <c r="DS84" s="302"/>
      <c r="DT84" s="302"/>
      <c r="DU84" s="302"/>
      <c r="DV84" s="302"/>
      <c r="DW84" s="302"/>
      <c r="DX84" s="302"/>
      <c r="DY84" s="302"/>
      <c r="DZ84" s="302"/>
      <c r="EA84" s="302"/>
      <c r="EB84" s="302"/>
      <c r="EC84" s="302"/>
      <c r="ED84" s="302"/>
      <c r="EE84" s="302"/>
      <c r="EF84" s="302"/>
      <c r="EG84" s="302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</row>
    <row r="85" spans="1:151" ht="18" customHeight="1" x14ac:dyDescent="0.2">
      <c r="A85" s="303"/>
      <c r="B85" s="304" t="e">
        <f>B84</f>
        <v>#N/A</v>
      </c>
      <c r="C85" s="334" t="s">
        <v>85</v>
      </c>
      <c r="D85" s="330">
        <f>'Suivi objectifs'!D85</f>
        <v>0</v>
      </c>
      <c r="E85" s="330">
        <f t="shared" si="24"/>
        <v>0</v>
      </c>
      <c r="F85" s="335">
        <f>'Suivi objectifs'!F85</f>
        <v>0</v>
      </c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  <c r="AJ85" s="302"/>
      <c r="AK85" s="302"/>
      <c r="AL85" s="302"/>
      <c r="AM85" s="302"/>
      <c r="AN85" s="302"/>
      <c r="AO85" s="302"/>
      <c r="AP85" s="302"/>
      <c r="AQ85" s="302"/>
      <c r="AR85" s="302"/>
      <c r="AS85" s="302"/>
      <c r="AT85" s="302"/>
      <c r="AU85" s="302"/>
      <c r="AV85" s="302"/>
      <c r="AW85" s="302"/>
      <c r="AX85" s="302"/>
      <c r="AY85" s="302"/>
      <c r="AZ85" s="302"/>
      <c r="BA85" s="302"/>
      <c r="BB85" s="302"/>
      <c r="BC85" s="302"/>
      <c r="BD85" s="302"/>
      <c r="BE85" s="302"/>
      <c r="BF85" s="302"/>
      <c r="BG85" s="302"/>
      <c r="BH85" s="302"/>
      <c r="BI85" s="302"/>
      <c r="BJ85" s="302"/>
      <c r="BK85" s="302"/>
      <c r="BL85" s="302"/>
      <c r="BM85" s="302"/>
      <c r="BN85" s="302"/>
      <c r="BO85" s="302"/>
      <c r="BP85" s="302"/>
      <c r="BQ85" s="302"/>
      <c r="BR85" s="302"/>
      <c r="BS85" s="302"/>
      <c r="BT85" s="302"/>
      <c r="BU85" s="302"/>
      <c r="BV85" s="302"/>
      <c r="BW85" s="302"/>
      <c r="BX85" s="302"/>
      <c r="BY85" s="302"/>
      <c r="BZ85" s="302"/>
      <c r="CA85" s="302"/>
      <c r="CB85" s="302"/>
      <c r="CC85" s="302"/>
      <c r="CD85" s="302"/>
      <c r="CE85" s="302"/>
      <c r="CF85" s="302"/>
      <c r="CG85" s="302"/>
      <c r="CH85" s="302"/>
      <c r="CI85" s="302"/>
      <c r="CJ85" s="302"/>
      <c r="CK85" s="302"/>
      <c r="CL85" s="302"/>
      <c r="CM85" s="302"/>
      <c r="CN85" s="302"/>
      <c r="CO85" s="302"/>
      <c r="CP85" s="302"/>
      <c r="CQ85" s="302"/>
      <c r="CR85" s="302"/>
      <c r="CS85" s="302"/>
      <c r="CT85" s="302"/>
      <c r="CU85" s="302"/>
      <c r="CV85" s="302"/>
      <c r="CW85" s="302"/>
      <c r="CX85" s="302"/>
      <c r="CY85" s="302"/>
      <c r="CZ85" s="302"/>
      <c r="DA85" s="302"/>
      <c r="DB85" s="302"/>
      <c r="DC85" s="302"/>
      <c r="DD85" s="302"/>
      <c r="DE85" s="302"/>
      <c r="DF85" s="302"/>
      <c r="DG85" s="302"/>
      <c r="DH85" s="302"/>
      <c r="DI85" s="302"/>
      <c r="DJ85" s="302"/>
      <c r="DK85" s="302"/>
      <c r="DL85" s="302"/>
      <c r="DM85" s="302"/>
      <c r="DN85" s="302"/>
      <c r="DO85" s="302"/>
      <c r="DP85" s="302"/>
      <c r="DQ85" s="302"/>
      <c r="DR85" s="302"/>
      <c r="DS85" s="302"/>
      <c r="DT85" s="302"/>
      <c r="DU85" s="302"/>
      <c r="DV85" s="302"/>
      <c r="DW85" s="302"/>
      <c r="DX85" s="302"/>
      <c r="DY85" s="302"/>
      <c r="DZ85" s="302"/>
      <c r="EA85" s="302"/>
      <c r="EB85" s="302"/>
      <c r="EC85" s="302"/>
      <c r="ED85" s="302"/>
      <c r="EE85" s="302"/>
      <c r="EF85" s="302"/>
      <c r="EG85" s="302"/>
      <c r="EH85" s="302"/>
      <c r="EI85" s="302"/>
      <c r="EJ85" s="302"/>
      <c r="EK85" s="302"/>
      <c r="EL85" s="302"/>
      <c r="EM85" s="302"/>
      <c r="EN85" s="302"/>
      <c r="EO85" s="302"/>
      <c r="EP85" s="302"/>
      <c r="EQ85" s="302"/>
      <c r="ER85" s="302"/>
      <c r="ES85" s="302"/>
      <c r="ET85" s="302"/>
      <c r="EU85" s="302"/>
    </row>
    <row r="86" spans="1:151" s="305" customFormat="1" ht="18" customHeight="1" x14ac:dyDescent="0.2">
      <c r="A86" s="303"/>
      <c r="B86" s="304" t="e">
        <f t="shared" ref="B86:B88" si="27">B85</f>
        <v>#N/A</v>
      </c>
      <c r="C86" s="334" t="s">
        <v>35</v>
      </c>
      <c r="D86" s="330">
        <f>'Suivi objectifs'!D86</f>
        <v>0</v>
      </c>
      <c r="E86" s="330">
        <f t="shared" si="24"/>
        <v>0</v>
      </c>
      <c r="F86" s="335">
        <f>'Suivi objectifs'!F86</f>
        <v>0</v>
      </c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2"/>
      <c r="BA86" s="302"/>
      <c r="BB86" s="302"/>
      <c r="BC86" s="302"/>
      <c r="BD86" s="302"/>
      <c r="BE86" s="302"/>
      <c r="BF86" s="302"/>
      <c r="BG86" s="302"/>
      <c r="BH86" s="302"/>
      <c r="BI86" s="302"/>
      <c r="BJ86" s="302"/>
      <c r="BK86" s="302"/>
      <c r="BL86" s="302"/>
      <c r="BM86" s="302"/>
      <c r="BN86" s="302"/>
      <c r="BO86" s="302"/>
      <c r="BP86" s="302"/>
      <c r="BQ86" s="302"/>
      <c r="BR86" s="302"/>
      <c r="BS86" s="302"/>
      <c r="BT86" s="302"/>
      <c r="BU86" s="302"/>
      <c r="BV86" s="302"/>
      <c r="BW86" s="302"/>
      <c r="BX86" s="302"/>
      <c r="BY86" s="302"/>
      <c r="BZ86" s="302"/>
      <c r="CA86" s="302"/>
      <c r="CB86" s="302"/>
      <c r="CC86" s="302"/>
      <c r="CD86" s="302"/>
      <c r="CE86" s="302"/>
      <c r="CF86" s="302"/>
      <c r="CG86" s="302"/>
      <c r="CH86" s="302"/>
      <c r="CI86" s="302"/>
      <c r="CJ86" s="302"/>
      <c r="CK86" s="302"/>
      <c r="CL86" s="302"/>
      <c r="CM86" s="302"/>
      <c r="CN86" s="302"/>
      <c r="CO86" s="302"/>
      <c r="CP86" s="302"/>
      <c r="CQ86" s="302"/>
      <c r="CR86" s="302"/>
      <c r="CS86" s="302"/>
      <c r="CT86" s="302"/>
      <c r="CU86" s="302"/>
      <c r="CV86" s="302"/>
      <c r="CW86" s="302"/>
      <c r="CX86" s="302"/>
      <c r="CY86" s="302"/>
      <c r="CZ86" s="302"/>
      <c r="DA86" s="302"/>
      <c r="DB86" s="302"/>
      <c r="DC86" s="302"/>
      <c r="DD86" s="302"/>
      <c r="DE86" s="302"/>
      <c r="DF86" s="302"/>
      <c r="DG86" s="302"/>
      <c r="DH86" s="302"/>
      <c r="DI86" s="302"/>
      <c r="DJ86" s="302"/>
      <c r="DK86" s="302"/>
      <c r="DL86" s="302"/>
      <c r="DM86" s="302"/>
      <c r="DN86" s="302"/>
      <c r="DO86" s="302"/>
      <c r="DP86" s="302"/>
      <c r="DQ86" s="302"/>
      <c r="DR86" s="302"/>
      <c r="DS86" s="302"/>
      <c r="DT86" s="302"/>
      <c r="DU86" s="302"/>
      <c r="DV86" s="302"/>
      <c r="DW86" s="302"/>
      <c r="DX86" s="302"/>
      <c r="DY86" s="302"/>
      <c r="DZ86" s="302"/>
      <c r="EA86" s="302"/>
      <c r="EB86" s="302"/>
      <c r="EC86" s="302"/>
      <c r="ED86" s="302"/>
      <c r="EE86" s="302"/>
      <c r="EF86" s="302"/>
      <c r="EG86" s="302"/>
      <c r="EH86" s="302"/>
      <c r="EI86" s="302"/>
      <c r="EJ86" s="302"/>
      <c r="EK86" s="302"/>
      <c r="EL86" s="302"/>
      <c r="EM86" s="302"/>
      <c r="EN86" s="302"/>
      <c r="EO86" s="302"/>
      <c r="EP86" s="302"/>
      <c r="EQ86" s="302"/>
      <c r="ER86" s="302"/>
      <c r="ES86" s="302"/>
      <c r="ET86" s="302"/>
      <c r="EU86" s="302"/>
    </row>
    <row r="87" spans="1:151" ht="18" customHeight="1" x14ac:dyDescent="0.2">
      <c r="A87" s="303"/>
      <c r="B87" s="304" t="e">
        <f t="shared" si="27"/>
        <v>#N/A</v>
      </c>
      <c r="C87" s="334" t="s">
        <v>86</v>
      </c>
      <c r="D87" s="330">
        <f>'Suivi objectifs'!D87</f>
        <v>0</v>
      </c>
      <c r="E87" s="330">
        <f t="shared" si="24"/>
        <v>0</v>
      </c>
      <c r="F87" s="335">
        <f>'Suivi objectifs'!F87</f>
        <v>0</v>
      </c>
      <c r="G87" s="302"/>
      <c r="H87" s="302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/>
      <c r="AP87" s="302"/>
      <c r="AQ87" s="302"/>
      <c r="AR87" s="302"/>
      <c r="AS87" s="302"/>
      <c r="AT87" s="302"/>
      <c r="AU87" s="302"/>
      <c r="AV87" s="302"/>
      <c r="AW87" s="302"/>
      <c r="AX87" s="302"/>
      <c r="AY87" s="302"/>
      <c r="AZ87" s="302"/>
      <c r="BA87" s="302"/>
      <c r="BB87" s="302"/>
      <c r="BC87" s="302"/>
      <c r="BD87" s="302"/>
      <c r="BE87" s="302"/>
      <c r="BF87" s="302"/>
      <c r="BG87" s="302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2"/>
      <c r="BS87" s="302"/>
      <c r="BT87" s="302"/>
      <c r="BU87" s="302"/>
      <c r="BV87" s="302"/>
      <c r="BW87" s="302"/>
      <c r="BX87" s="302"/>
      <c r="BY87" s="302"/>
      <c r="BZ87" s="302"/>
      <c r="CA87" s="302"/>
      <c r="CB87" s="302"/>
      <c r="CC87" s="302"/>
      <c r="CD87" s="302"/>
      <c r="CE87" s="302"/>
      <c r="CF87" s="302"/>
      <c r="CG87" s="302"/>
      <c r="CH87" s="302"/>
      <c r="CI87" s="302"/>
      <c r="CJ87" s="302"/>
      <c r="CK87" s="302"/>
      <c r="CL87" s="302"/>
      <c r="CM87" s="302"/>
      <c r="CN87" s="302"/>
      <c r="CO87" s="302"/>
      <c r="CP87" s="302"/>
      <c r="CQ87" s="302"/>
      <c r="CR87" s="302"/>
      <c r="CS87" s="302"/>
      <c r="CT87" s="302"/>
      <c r="CU87" s="302"/>
      <c r="CV87" s="302"/>
      <c r="CW87" s="302"/>
      <c r="CX87" s="302"/>
      <c r="CY87" s="302"/>
      <c r="CZ87" s="302"/>
      <c r="DA87" s="302"/>
      <c r="DB87" s="302"/>
      <c r="DC87" s="302"/>
      <c r="DD87" s="302"/>
      <c r="DE87" s="302"/>
      <c r="DF87" s="302"/>
      <c r="DG87" s="302"/>
      <c r="DH87" s="302"/>
      <c r="DI87" s="302"/>
      <c r="DJ87" s="302"/>
      <c r="DK87" s="302"/>
      <c r="DL87" s="302"/>
      <c r="DM87" s="302"/>
      <c r="DN87" s="302"/>
      <c r="DO87" s="302"/>
      <c r="DP87" s="302"/>
      <c r="DQ87" s="302"/>
      <c r="DR87" s="302"/>
      <c r="DS87" s="302"/>
      <c r="DT87" s="302"/>
      <c r="DU87" s="302"/>
      <c r="DV87" s="302"/>
      <c r="DW87" s="302"/>
      <c r="DX87" s="302"/>
      <c r="DY87" s="302"/>
      <c r="DZ87" s="302"/>
      <c r="EA87" s="302"/>
      <c r="EB87" s="302"/>
      <c r="EC87" s="302"/>
      <c r="ED87" s="302"/>
      <c r="EE87" s="302"/>
      <c r="EF87" s="302"/>
      <c r="EG87" s="302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</row>
    <row r="88" spans="1:151" ht="18" customHeight="1" thickBot="1" x14ac:dyDescent="0.25">
      <c r="A88" s="306"/>
      <c r="B88" s="307" t="e">
        <f t="shared" si="27"/>
        <v>#N/A</v>
      </c>
      <c r="C88" s="334" t="s">
        <v>87</v>
      </c>
      <c r="D88" s="330">
        <f>'Suivi objectifs'!D88</f>
        <v>0</v>
      </c>
      <c r="E88" s="330">
        <f t="shared" si="24"/>
        <v>0</v>
      </c>
      <c r="F88" s="335">
        <f>'Suivi objectifs'!F88</f>
        <v>0</v>
      </c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  <c r="AJ88" s="302"/>
      <c r="AK88" s="302"/>
      <c r="AL88" s="302"/>
      <c r="AM88" s="302"/>
      <c r="AN88" s="302"/>
      <c r="AO88" s="302"/>
      <c r="AP88" s="302"/>
      <c r="AQ88" s="302"/>
      <c r="AR88" s="302"/>
      <c r="AS88" s="302"/>
      <c r="AT88" s="302"/>
      <c r="AU88" s="302"/>
      <c r="AV88" s="302"/>
      <c r="AW88" s="302"/>
      <c r="AX88" s="302"/>
      <c r="AY88" s="302"/>
      <c r="AZ88" s="302"/>
      <c r="BA88" s="302"/>
      <c r="BB88" s="302"/>
      <c r="BC88" s="302"/>
      <c r="BD88" s="302"/>
      <c r="BE88" s="302"/>
      <c r="BF88" s="302"/>
      <c r="BG88" s="302"/>
      <c r="BH88" s="302"/>
      <c r="BI88" s="302"/>
      <c r="BJ88" s="302"/>
      <c r="BK88" s="302"/>
      <c r="BL88" s="302"/>
      <c r="BM88" s="302"/>
      <c r="BN88" s="302"/>
      <c r="BO88" s="302"/>
      <c r="BP88" s="302"/>
      <c r="BQ88" s="302"/>
      <c r="BR88" s="302"/>
      <c r="BS88" s="302"/>
      <c r="BT88" s="302"/>
      <c r="BU88" s="302"/>
      <c r="BV88" s="302"/>
      <c r="BW88" s="302"/>
      <c r="BX88" s="302"/>
      <c r="BY88" s="302"/>
      <c r="BZ88" s="302"/>
      <c r="CA88" s="302"/>
      <c r="CB88" s="302"/>
      <c r="CC88" s="302"/>
      <c r="CD88" s="302"/>
      <c r="CE88" s="302"/>
      <c r="CF88" s="302"/>
      <c r="CG88" s="302"/>
      <c r="CH88" s="302"/>
      <c r="CI88" s="302"/>
      <c r="CJ88" s="302"/>
      <c r="CK88" s="302"/>
      <c r="CL88" s="302"/>
      <c r="CM88" s="302"/>
      <c r="CN88" s="302"/>
      <c r="CO88" s="302"/>
      <c r="CP88" s="302"/>
      <c r="CQ88" s="302"/>
      <c r="CR88" s="302"/>
      <c r="CS88" s="302"/>
      <c r="CT88" s="302"/>
      <c r="CU88" s="302"/>
      <c r="CV88" s="302"/>
      <c r="CW88" s="302"/>
      <c r="CX88" s="302"/>
      <c r="CY88" s="302"/>
      <c r="CZ88" s="302"/>
      <c r="DA88" s="302"/>
      <c r="DB88" s="302"/>
      <c r="DC88" s="302"/>
      <c r="DD88" s="302"/>
      <c r="DE88" s="302"/>
      <c r="DF88" s="302"/>
      <c r="DG88" s="302"/>
      <c r="DH88" s="302"/>
      <c r="DI88" s="302"/>
      <c r="DJ88" s="302"/>
      <c r="DK88" s="302"/>
      <c r="DL88" s="302"/>
      <c r="DM88" s="302"/>
      <c r="DN88" s="302"/>
      <c r="DO88" s="302"/>
      <c r="DP88" s="302"/>
      <c r="DQ88" s="302"/>
      <c r="DR88" s="302"/>
      <c r="DS88" s="302"/>
      <c r="DT88" s="302"/>
      <c r="DU88" s="302"/>
      <c r="DV88" s="302"/>
      <c r="DW88" s="302"/>
      <c r="DX88" s="302"/>
      <c r="DY88" s="302"/>
      <c r="DZ88" s="302"/>
      <c r="EA88" s="302"/>
      <c r="EB88" s="302"/>
      <c r="EC88" s="302"/>
      <c r="ED88" s="302"/>
      <c r="EE88" s="302"/>
      <c r="EF88" s="302"/>
      <c r="EG88" s="302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</row>
    <row r="89" spans="1:151" ht="18" customHeight="1" x14ac:dyDescent="0.2">
      <c r="A89" s="300" t="str">
        <f>IF(Animateurs!A20&lt;&gt;0,Animateurs!A20,"")</f>
        <v/>
      </c>
      <c r="B89" s="301" t="e">
        <f>(VLOOKUP(A89:A93,Animateurs!$A$3:$J$20,9,FALSE))</f>
        <v>#N/A</v>
      </c>
      <c r="C89" s="334" t="s">
        <v>36</v>
      </c>
      <c r="D89" s="330">
        <f>'Suivi objectifs'!D89</f>
        <v>0</v>
      </c>
      <c r="E89" s="330">
        <f t="shared" si="24"/>
        <v>0</v>
      </c>
      <c r="F89" s="335">
        <f>'Suivi objectifs'!F89</f>
        <v>0</v>
      </c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302"/>
      <c r="AK89" s="302"/>
      <c r="AL89" s="302"/>
      <c r="AM89" s="302"/>
      <c r="AN89" s="302"/>
      <c r="AO89" s="302"/>
      <c r="AP89" s="302"/>
      <c r="AQ89" s="302"/>
      <c r="AR89" s="302"/>
      <c r="AS89" s="302"/>
      <c r="AT89" s="302"/>
      <c r="AU89" s="302"/>
      <c r="AV89" s="302"/>
      <c r="AW89" s="302"/>
      <c r="AX89" s="302"/>
      <c r="AY89" s="302"/>
      <c r="AZ89" s="302"/>
      <c r="BA89" s="302"/>
      <c r="BB89" s="302"/>
      <c r="BC89" s="302"/>
      <c r="BD89" s="302"/>
      <c r="BE89" s="302"/>
      <c r="BF89" s="302"/>
      <c r="BG89" s="302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2"/>
      <c r="BS89" s="302"/>
      <c r="BT89" s="302"/>
      <c r="BU89" s="302"/>
      <c r="BV89" s="302"/>
      <c r="BW89" s="302"/>
      <c r="BX89" s="302"/>
      <c r="BY89" s="302"/>
      <c r="BZ89" s="302"/>
      <c r="CA89" s="302"/>
      <c r="CB89" s="302"/>
      <c r="CC89" s="302"/>
      <c r="CD89" s="302"/>
      <c r="CE89" s="302"/>
      <c r="CF89" s="302"/>
      <c r="CG89" s="302"/>
      <c r="CH89" s="302"/>
      <c r="CI89" s="302"/>
      <c r="CJ89" s="302"/>
      <c r="CK89" s="302"/>
      <c r="CL89" s="302"/>
      <c r="CM89" s="302"/>
      <c r="CN89" s="302"/>
      <c r="CO89" s="302"/>
      <c r="CP89" s="302"/>
      <c r="CQ89" s="302"/>
      <c r="CR89" s="302"/>
      <c r="CS89" s="302"/>
      <c r="CT89" s="302"/>
      <c r="CU89" s="302"/>
      <c r="CV89" s="302"/>
      <c r="CW89" s="302"/>
      <c r="CX89" s="302"/>
      <c r="CY89" s="302"/>
      <c r="CZ89" s="302"/>
      <c r="DA89" s="302"/>
      <c r="DB89" s="302"/>
      <c r="DC89" s="302"/>
      <c r="DD89" s="302"/>
      <c r="DE89" s="302"/>
      <c r="DF89" s="302"/>
      <c r="DG89" s="302"/>
      <c r="DH89" s="302"/>
      <c r="DI89" s="302"/>
      <c r="DJ89" s="302"/>
      <c r="DK89" s="302"/>
      <c r="DL89" s="302"/>
      <c r="DM89" s="302"/>
      <c r="DN89" s="302"/>
      <c r="DO89" s="302"/>
      <c r="DP89" s="302"/>
      <c r="DQ89" s="302"/>
      <c r="DR89" s="302"/>
      <c r="DS89" s="302"/>
      <c r="DT89" s="302"/>
      <c r="DU89" s="302"/>
      <c r="DV89" s="302"/>
      <c r="DW89" s="302"/>
      <c r="DX89" s="302"/>
      <c r="DY89" s="302"/>
      <c r="DZ89" s="302"/>
      <c r="EA89" s="302"/>
      <c r="EB89" s="302"/>
      <c r="EC89" s="302"/>
      <c r="ED89" s="302"/>
      <c r="EE89" s="302"/>
      <c r="EF89" s="302"/>
      <c r="EG89" s="302"/>
      <c r="EH89" s="302"/>
      <c r="EI89" s="302"/>
      <c r="EJ89" s="302"/>
      <c r="EK89" s="302"/>
      <c r="EL89" s="302"/>
      <c r="EM89" s="302"/>
      <c r="EN89" s="302"/>
      <c r="EO89" s="302"/>
      <c r="EP89" s="302"/>
      <c r="EQ89" s="302"/>
      <c r="ER89" s="302"/>
      <c r="ES89" s="302"/>
      <c r="ET89" s="302"/>
      <c r="EU89" s="302"/>
    </row>
    <row r="90" spans="1:151" ht="18" customHeight="1" x14ac:dyDescent="0.2">
      <c r="A90" s="303"/>
      <c r="B90" s="304" t="e">
        <f>B89</f>
        <v>#N/A</v>
      </c>
      <c r="C90" s="334" t="s">
        <v>85</v>
      </c>
      <c r="D90" s="330">
        <f>'Suivi objectifs'!D90</f>
        <v>0</v>
      </c>
      <c r="E90" s="330">
        <f t="shared" si="24"/>
        <v>0</v>
      </c>
      <c r="F90" s="335">
        <f>'Suivi objectifs'!F90</f>
        <v>0</v>
      </c>
      <c r="G90" s="302"/>
      <c r="H90" s="302"/>
      <c r="I90" s="302"/>
      <c r="J90" s="302"/>
      <c r="K90" s="302"/>
      <c r="L90" s="302"/>
      <c r="M90" s="302"/>
      <c r="N90" s="302"/>
      <c r="O90" s="302"/>
      <c r="P90" s="302"/>
      <c r="Q90" s="302"/>
      <c r="R90" s="302"/>
      <c r="S90" s="302"/>
      <c r="T90" s="302"/>
      <c r="U90" s="302"/>
      <c r="V90" s="302"/>
      <c r="W90" s="302"/>
      <c r="X90" s="302"/>
      <c r="Y90" s="302"/>
      <c r="Z90" s="302"/>
      <c r="AA90" s="302"/>
      <c r="AB90" s="302"/>
      <c r="AC90" s="302"/>
      <c r="AD90" s="302"/>
      <c r="AE90" s="302"/>
      <c r="AF90" s="302"/>
      <c r="AG90" s="302"/>
      <c r="AH90" s="302"/>
      <c r="AI90" s="302"/>
      <c r="AJ90" s="302"/>
      <c r="AK90" s="302"/>
      <c r="AL90" s="302"/>
      <c r="AM90" s="302"/>
      <c r="AN90" s="302"/>
      <c r="AO90" s="302"/>
      <c r="AP90" s="302"/>
      <c r="AQ90" s="302"/>
      <c r="AR90" s="302"/>
      <c r="AS90" s="302"/>
      <c r="AT90" s="302"/>
      <c r="AU90" s="302"/>
      <c r="AV90" s="302"/>
      <c r="AW90" s="302"/>
      <c r="AX90" s="302"/>
      <c r="AY90" s="302"/>
      <c r="AZ90" s="302"/>
      <c r="BA90" s="302"/>
      <c r="BB90" s="302"/>
      <c r="BC90" s="302"/>
      <c r="BD90" s="302"/>
      <c r="BE90" s="302"/>
      <c r="BF90" s="302"/>
      <c r="BG90" s="302"/>
      <c r="BH90" s="302"/>
      <c r="BI90" s="302"/>
      <c r="BJ90" s="302"/>
      <c r="BK90" s="302"/>
      <c r="BL90" s="302"/>
      <c r="BM90" s="302"/>
      <c r="BN90" s="302"/>
      <c r="BO90" s="302"/>
      <c r="BP90" s="302"/>
      <c r="BQ90" s="302"/>
      <c r="BR90" s="302"/>
      <c r="BS90" s="302"/>
      <c r="BT90" s="302"/>
      <c r="BU90" s="302"/>
      <c r="BV90" s="302"/>
      <c r="BW90" s="302"/>
      <c r="BX90" s="302"/>
      <c r="BY90" s="302"/>
      <c r="BZ90" s="302"/>
      <c r="CA90" s="302"/>
      <c r="CB90" s="302"/>
      <c r="CC90" s="302"/>
      <c r="CD90" s="302"/>
      <c r="CE90" s="302"/>
      <c r="CF90" s="302"/>
      <c r="CG90" s="302"/>
      <c r="CH90" s="302"/>
      <c r="CI90" s="302"/>
      <c r="CJ90" s="302"/>
      <c r="CK90" s="302"/>
      <c r="CL90" s="302"/>
      <c r="CM90" s="302"/>
      <c r="CN90" s="302"/>
      <c r="CO90" s="302"/>
      <c r="CP90" s="302"/>
      <c r="CQ90" s="302"/>
      <c r="CR90" s="302"/>
      <c r="CS90" s="302"/>
      <c r="CT90" s="302"/>
      <c r="CU90" s="302"/>
      <c r="CV90" s="302"/>
      <c r="CW90" s="302"/>
      <c r="CX90" s="302"/>
      <c r="CY90" s="302"/>
      <c r="CZ90" s="302"/>
      <c r="DA90" s="302"/>
      <c r="DB90" s="302"/>
      <c r="DC90" s="302"/>
      <c r="DD90" s="302"/>
      <c r="DE90" s="302"/>
      <c r="DF90" s="302"/>
      <c r="DG90" s="302"/>
      <c r="DH90" s="302"/>
      <c r="DI90" s="302"/>
      <c r="DJ90" s="302"/>
      <c r="DK90" s="302"/>
      <c r="DL90" s="302"/>
      <c r="DM90" s="302"/>
      <c r="DN90" s="302"/>
      <c r="DO90" s="302"/>
      <c r="DP90" s="302"/>
      <c r="DQ90" s="302"/>
      <c r="DR90" s="302"/>
      <c r="DS90" s="302"/>
      <c r="DT90" s="302"/>
      <c r="DU90" s="302"/>
      <c r="DV90" s="302"/>
      <c r="DW90" s="302"/>
      <c r="DX90" s="302"/>
      <c r="DY90" s="302"/>
      <c r="DZ90" s="302"/>
      <c r="EA90" s="302"/>
      <c r="EB90" s="302"/>
      <c r="EC90" s="302"/>
      <c r="ED90" s="302"/>
      <c r="EE90" s="302"/>
      <c r="EF90" s="302"/>
      <c r="EG90" s="302"/>
      <c r="EH90" s="302"/>
      <c r="EI90" s="302"/>
      <c r="EJ90" s="302"/>
      <c r="EK90" s="302"/>
      <c r="EL90" s="302"/>
      <c r="EM90" s="302"/>
      <c r="EN90" s="302"/>
      <c r="EO90" s="302"/>
      <c r="EP90" s="302"/>
      <c r="EQ90" s="302"/>
      <c r="ER90" s="302"/>
      <c r="ES90" s="302"/>
      <c r="ET90" s="302"/>
      <c r="EU90" s="302"/>
    </row>
    <row r="91" spans="1:151" s="305" customFormat="1" ht="18" customHeight="1" x14ac:dyDescent="0.2">
      <c r="A91" s="303"/>
      <c r="B91" s="304" t="e">
        <f t="shared" ref="B91:B93" si="28">B90</f>
        <v>#N/A</v>
      </c>
      <c r="C91" s="334" t="s">
        <v>35</v>
      </c>
      <c r="D91" s="330">
        <f>'Suivi objectifs'!D91</f>
        <v>0</v>
      </c>
      <c r="E91" s="330">
        <f t="shared" si="24"/>
        <v>0</v>
      </c>
      <c r="F91" s="335">
        <f>'Suivi objectifs'!F91</f>
        <v>0</v>
      </c>
      <c r="G91" s="302"/>
      <c r="H91" s="302"/>
      <c r="I91" s="302"/>
      <c r="J91" s="302"/>
      <c r="K91" s="302"/>
      <c r="L91" s="302"/>
      <c r="M91" s="302"/>
      <c r="N91" s="302"/>
      <c r="O91" s="302"/>
      <c r="P91" s="302"/>
      <c r="Q91" s="302"/>
      <c r="R91" s="302"/>
      <c r="S91" s="302"/>
      <c r="T91" s="302"/>
      <c r="U91" s="302"/>
      <c r="V91" s="302"/>
      <c r="W91" s="302"/>
      <c r="X91" s="302"/>
      <c r="Y91" s="302"/>
      <c r="Z91" s="302"/>
      <c r="AA91" s="302"/>
      <c r="AB91" s="302"/>
      <c r="AC91" s="302"/>
      <c r="AD91" s="302"/>
      <c r="AE91" s="302"/>
      <c r="AF91" s="302"/>
      <c r="AG91" s="302"/>
      <c r="AH91" s="302"/>
      <c r="AI91" s="302"/>
      <c r="AJ91" s="302"/>
      <c r="AK91" s="302"/>
      <c r="AL91" s="302"/>
      <c r="AM91" s="302"/>
      <c r="AN91" s="302"/>
      <c r="AO91" s="302"/>
      <c r="AP91" s="302"/>
      <c r="AQ91" s="302"/>
      <c r="AR91" s="302"/>
      <c r="AS91" s="302"/>
      <c r="AT91" s="302"/>
      <c r="AU91" s="302"/>
      <c r="AV91" s="302"/>
      <c r="AW91" s="302"/>
      <c r="AX91" s="302"/>
      <c r="AY91" s="302"/>
      <c r="AZ91" s="302"/>
      <c r="BA91" s="302"/>
      <c r="BB91" s="302"/>
      <c r="BC91" s="302"/>
      <c r="BD91" s="302"/>
      <c r="BE91" s="302"/>
      <c r="BF91" s="302"/>
      <c r="BG91" s="302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2"/>
      <c r="BS91" s="302"/>
      <c r="BT91" s="302"/>
      <c r="BU91" s="302"/>
      <c r="BV91" s="302"/>
      <c r="BW91" s="302"/>
      <c r="BX91" s="302"/>
      <c r="BY91" s="302"/>
      <c r="BZ91" s="302"/>
      <c r="CA91" s="302"/>
      <c r="CB91" s="302"/>
      <c r="CC91" s="302"/>
      <c r="CD91" s="302"/>
      <c r="CE91" s="302"/>
      <c r="CF91" s="302"/>
      <c r="CG91" s="302"/>
      <c r="CH91" s="302"/>
      <c r="CI91" s="302"/>
      <c r="CJ91" s="302"/>
      <c r="CK91" s="302"/>
      <c r="CL91" s="302"/>
      <c r="CM91" s="302"/>
      <c r="CN91" s="302"/>
      <c r="CO91" s="302"/>
      <c r="CP91" s="302"/>
      <c r="CQ91" s="302"/>
      <c r="CR91" s="302"/>
      <c r="CS91" s="302"/>
      <c r="CT91" s="302"/>
      <c r="CU91" s="302"/>
      <c r="CV91" s="302"/>
      <c r="CW91" s="302"/>
      <c r="CX91" s="302"/>
      <c r="CY91" s="302"/>
      <c r="CZ91" s="302"/>
      <c r="DA91" s="302"/>
      <c r="DB91" s="302"/>
      <c r="DC91" s="302"/>
      <c r="DD91" s="302"/>
      <c r="DE91" s="302"/>
      <c r="DF91" s="302"/>
      <c r="DG91" s="302"/>
      <c r="DH91" s="302"/>
      <c r="DI91" s="302"/>
      <c r="DJ91" s="302"/>
      <c r="DK91" s="302"/>
      <c r="DL91" s="302"/>
      <c r="DM91" s="302"/>
      <c r="DN91" s="302"/>
      <c r="DO91" s="302"/>
      <c r="DP91" s="302"/>
      <c r="DQ91" s="302"/>
      <c r="DR91" s="302"/>
      <c r="DS91" s="302"/>
      <c r="DT91" s="302"/>
      <c r="DU91" s="302"/>
      <c r="DV91" s="302"/>
      <c r="DW91" s="302"/>
      <c r="DX91" s="302"/>
      <c r="DY91" s="302"/>
      <c r="DZ91" s="302"/>
      <c r="EA91" s="302"/>
      <c r="EB91" s="302"/>
      <c r="EC91" s="302"/>
      <c r="ED91" s="302"/>
      <c r="EE91" s="302"/>
      <c r="EF91" s="302"/>
      <c r="EG91" s="302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</row>
    <row r="92" spans="1:151" ht="18" customHeight="1" x14ac:dyDescent="0.2">
      <c r="A92" s="303"/>
      <c r="B92" s="304" t="e">
        <f t="shared" si="28"/>
        <v>#N/A</v>
      </c>
      <c r="C92" s="334" t="s">
        <v>86</v>
      </c>
      <c r="D92" s="330">
        <f>'Suivi objectifs'!D92</f>
        <v>0</v>
      </c>
      <c r="E92" s="330">
        <f t="shared" si="24"/>
        <v>0</v>
      </c>
      <c r="F92" s="335">
        <f>'Suivi objectifs'!F92</f>
        <v>0</v>
      </c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W92" s="302"/>
      <c r="X92" s="302"/>
      <c r="Y92" s="302"/>
      <c r="Z92" s="302"/>
      <c r="AA92" s="302"/>
      <c r="AB92" s="302"/>
      <c r="AC92" s="302"/>
      <c r="AD92" s="302"/>
      <c r="AE92" s="302"/>
      <c r="AF92" s="302"/>
      <c r="AG92" s="302"/>
      <c r="AH92" s="302"/>
      <c r="AI92" s="302"/>
      <c r="AJ92" s="302"/>
      <c r="AK92" s="302"/>
      <c r="AL92" s="302"/>
      <c r="AM92" s="302"/>
      <c r="AN92" s="302"/>
      <c r="AO92" s="302"/>
      <c r="AP92" s="302"/>
      <c r="AQ92" s="302"/>
      <c r="AR92" s="302"/>
      <c r="AS92" s="302"/>
      <c r="AT92" s="302"/>
      <c r="AU92" s="302"/>
      <c r="AV92" s="302"/>
      <c r="AW92" s="302"/>
      <c r="AX92" s="302"/>
      <c r="AY92" s="302"/>
      <c r="AZ92" s="302"/>
      <c r="BA92" s="302"/>
      <c r="BB92" s="302"/>
      <c r="BC92" s="302"/>
      <c r="BD92" s="302"/>
      <c r="BE92" s="302"/>
      <c r="BF92" s="302"/>
      <c r="BG92" s="302"/>
      <c r="BH92" s="302"/>
      <c r="BI92" s="302"/>
      <c r="BJ92" s="302"/>
      <c r="BK92" s="302"/>
      <c r="BL92" s="302"/>
      <c r="BM92" s="302"/>
      <c r="BN92" s="302"/>
      <c r="BO92" s="302"/>
      <c r="BP92" s="302"/>
      <c r="BQ92" s="302"/>
      <c r="BR92" s="302"/>
      <c r="BS92" s="302"/>
      <c r="BT92" s="302"/>
      <c r="BU92" s="302"/>
      <c r="BV92" s="302"/>
      <c r="BW92" s="302"/>
      <c r="BX92" s="302"/>
      <c r="BY92" s="302"/>
      <c r="BZ92" s="302"/>
      <c r="CA92" s="302"/>
      <c r="CB92" s="302"/>
      <c r="CC92" s="302"/>
      <c r="CD92" s="302"/>
      <c r="CE92" s="302"/>
      <c r="CF92" s="302"/>
      <c r="CG92" s="302"/>
      <c r="CH92" s="302"/>
      <c r="CI92" s="302"/>
      <c r="CJ92" s="302"/>
      <c r="CK92" s="302"/>
      <c r="CL92" s="302"/>
      <c r="CM92" s="302"/>
      <c r="CN92" s="302"/>
      <c r="CO92" s="302"/>
      <c r="CP92" s="302"/>
      <c r="CQ92" s="302"/>
      <c r="CR92" s="302"/>
      <c r="CS92" s="302"/>
      <c r="CT92" s="302"/>
      <c r="CU92" s="302"/>
      <c r="CV92" s="302"/>
      <c r="CW92" s="302"/>
      <c r="CX92" s="302"/>
      <c r="CY92" s="302"/>
      <c r="CZ92" s="302"/>
      <c r="DA92" s="302"/>
      <c r="DB92" s="302"/>
      <c r="DC92" s="302"/>
      <c r="DD92" s="302"/>
      <c r="DE92" s="302"/>
      <c r="DF92" s="302"/>
      <c r="DG92" s="302"/>
      <c r="DH92" s="302"/>
      <c r="DI92" s="302"/>
      <c r="DJ92" s="302"/>
      <c r="DK92" s="302"/>
      <c r="DL92" s="302"/>
      <c r="DM92" s="302"/>
      <c r="DN92" s="302"/>
      <c r="DO92" s="302"/>
      <c r="DP92" s="302"/>
      <c r="DQ92" s="302"/>
      <c r="DR92" s="302"/>
      <c r="DS92" s="302"/>
      <c r="DT92" s="302"/>
      <c r="DU92" s="302"/>
      <c r="DV92" s="302"/>
      <c r="DW92" s="302"/>
      <c r="DX92" s="302"/>
      <c r="DY92" s="302"/>
      <c r="DZ92" s="302"/>
      <c r="EA92" s="302"/>
      <c r="EB92" s="302"/>
      <c r="EC92" s="302"/>
      <c r="ED92" s="302"/>
      <c r="EE92" s="302"/>
      <c r="EF92" s="302"/>
      <c r="EG92" s="302"/>
      <c r="EH92" s="302"/>
      <c r="EI92" s="302"/>
      <c r="EJ92" s="302"/>
      <c r="EK92" s="302"/>
      <c r="EL92" s="302"/>
      <c r="EM92" s="302"/>
      <c r="EN92" s="302"/>
      <c r="EO92" s="302"/>
      <c r="EP92" s="302"/>
      <c r="EQ92" s="302"/>
      <c r="ER92" s="302"/>
      <c r="ES92" s="302"/>
      <c r="ET92" s="302"/>
      <c r="EU92" s="302"/>
    </row>
    <row r="93" spans="1:151" ht="18" customHeight="1" thickBot="1" x14ac:dyDescent="0.25">
      <c r="A93" s="306"/>
      <c r="B93" s="307" t="e">
        <f t="shared" si="28"/>
        <v>#N/A</v>
      </c>
      <c r="C93" s="336" t="s">
        <v>87</v>
      </c>
      <c r="D93" s="337" t="str">
        <f>'Suivi objectifs'!D93</f>
        <v/>
      </c>
      <c r="E93" s="337" t="str">
        <f t="shared" si="24"/>
        <v/>
      </c>
      <c r="F93" s="338">
        <f>'Suivi objectifs'!F93</f>
        <v>0</v>
      </c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W93" s="302"/>
      <c r="X93" s="302"/>
      <c r="Y93" s="302"/>
      <c r="Z93" s="302"/>
      <c r="AA93" s="302"/>
      <c r="AB93" s="302"/>
      <c r="AC93" s="302"/>
      <c r="AD93" s="302"/>
      <c r="AE93" s="302"/>
      <c r="AF93" s="302"/>
      <c r="AG93" s="302"/>
      <c r="AH93" s="302"/>
      <c r="AI93" s="302"/>
      <c r="AJ93" s="302"/>
      <c r="AK93" s="302"/>
      <c r="AL93" s="302"/>
      <c r="AM93" s="302"/>
      <c r="AN93" s="302"/>
      <c r="AO93" s="302"/>
      <c r="AP93" s="302"/>
      <c r="AQ93" s="302"/>
      <c r="AR93" s="302"/>
      <c r="AS93" s="302"/>
      <c r="AT93" s="302"/>
      <c r="AU93" s="302"/>
      <c r="AV93" s="302"/>
      <c r="AW93" s="302"/>
      <c r="AX93" s="302"/>
      <c r="AY93" s="302"/>
      <c r="AZ93" s="302"/>
      <c r="BA93" s="302"/>
      <c r="BB93" s="302"/>
      <c r="BC93" s="302"/>
      <c r="BD93" s="302"/>
      <c r="BE93" s="302"/>
      <c r="BF93" s="302"/>
      <c r="BG93" s="30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2"/>
      <c r="BS93" s="302"/>
      <c r="BT93" s="302"/>
      <c r="BU93" s="302"/>
      <c r="BV93" s="302"/>
      <c r="BW93" s="302"/>
      <c r="BX93" s="302"/>
      <c r="BY93" s="302"/>
      <c r="BZ93" s="302"/>
      <c r="CA93" s="302"/>
      <c r="CB93" s="302"/>
      <c r="CC93" s="302"/>
      <c r="CD93" s="302"/>
      <c r="CE93" s="302"/>
      <c r="CF93" s="302"/>
      <c r="CG93" s="302"/>
      <c r="CH93" s="302"/>
      <c r="CI93" s="302"/>
      <c r="CJ93" s="302"/>
      <c r="CK93" s="302"/>
      <c r="CL93" s="302"/>
      <c r="CM93" s="302"/>
      <c r="CN93" s="302"/>
      <c r="CO93" s="302"/>
      <c r="CP93" s="302"/>
      <c r="CQ93" s="302"/>
      <c r="CR93" s="302"/>
      <c r="CS93" s="302"/>
      <c r="CT93" s="302"/>
      <c r="CU93" s="302"/>
      <c r="CV93" s="302"/>
      <c r="CW93" s="302"/>
      <c r="CX93" s="302"/>
      <c r="CY93" s="302"/>
      <c r="CZ93" s="302"/>
      <c r="DA93" s="302"/>
      <c r="DB93" s="302"/>
      <c r="DC93" s="302"/>
      <c r="DD93" s="302"/>
      <c r="DE93" s="302"/>
      <c r="DF93" s="302"/>
      <c r="DG93" s="302"/>
      <c r="DH93" s="302"/>
      <c r="DI93" s="302"/>
      <c r="DJ93" s="302"/>
      <c r="DK93" s="302"/>
      <c r="DL93" s="302"/>
      <c r="DM93" s="302"/>
      <c r="DN93" s="302"/>
      <c r="DO93" s="302"/>
      <c r="DP93" s="302"/>
      <c r="DQ93" s="302"/>
      <c r="DR93" s="302"/>
      <c r="DS93" s="302"/>
      <c r="DT93" s="302"/>
      <c r="DU93" s="302"/>
      <c r="DV93" s="302"/>
      <c r="DW93" s="302"/>
      <c r="DX93" s="302"/>
      <c r="DY93" s="302"/>
      <c r="DZ93" s="302"/>
      <c r="EA93" s="302"/>
      <c r="EB93" s="302"/>
      <c r="EC93" s="302"/>
      <c r="ED93" s="302"/>
      <c r="EE93" s="302"/>
      <c r="EF93" s="302"/>
      <c r="EG93" s="302"/>
      <c r="EH93" s="302"/>
      <c r="EI93" s="302"/>
      <c r="EJ93" s="302"/>
      <c r="EK93" s="302"/>
      <c r="EL93" s="302"/>
      <c r="EM93" s="302"/>
      <c r="EN93" s="302"/>
      <c r="EO93" s="302"/>
      <c r="EP93" s="302"/>
      <c r="EQ93" s="302"/>
      <c r="ER93" s="302"/>
      <c r="ES93" s="302"/>
      <c r="ET93" s="302"/>
      <c r="EU93" s="302"/>
    </row>
    <row r="94" spans="1:151" ht="18" customHeight="1" x14ac:dyDescent="0.2">
      <c r="A94" s="308"/>
      <c r="B94" s="309"/>
    </row>
    <row r="95" spans="1:151" ht="18" customHeight="1" x14ac:dyDescent="0.2">
      <c r="A95" s="311" t="s">
        <v>134</v>
      </c>
      <c r="B95" s="312"/>
      <c r="C95" s="312"/>
      <c r="D95" s="312"/>
      <c r="E95" s="312"/>
      <c r="F95" s="313"/>
    </row>
    <row r="96" spans="1:151" ht="29.25" customHeight="1" x14ac:dyDescent="0.2">
      <c r="A96" s="295"/>
      <c r="B96" s="296"/>
      <c r="C96" s="296"/>
      <c r="D96" s="296"/>
      <c r="E96" s="296"/>
      <c r="F96" s="297"/>
    </row>
    <row r="97" spans="1:6" ht="18" customHeight="1" thickBot="1" x14ac:dyDescent="0.3">
      <c r="A97" s="287" t="s">
        <v>125</v>
      </c>
      <c r="B97" s="288" t="s">
        <v>131</v>
      </c>
      <c r="C97" s="289" t="s">
        <v>128</v>
      </c>
      <c r="D97" s="290" t="s">
        <v>62</v>
      </c>
      <c r="E97" s="290" t="s">
        <v>88</v>
      </c>
      <c r="F97" s="291" t="s">
        <v>89</v>
      </c>
    </row>
    <row r="98" spans="1:6" ht="18" customHeight="1" x14ac:dyDescent="0.2">
      <c r="A98" s="314" t="str">
        <f>IF(Partenaires!B3=0,"",Partenaires!B3)</f>
        <v>exemple 1</v>
      </c>
      <c r="B98" s="315"/>
      <c r="C98" s="331" t="s">
        <v>36</v>
      </c>
      <c r="D98" s="332">
        <f>'Suivi objectifs'!D98</f>
        <v>198</v>
      </c>
      <c r="E98" s="332">
        <f>'Suivi objectifs'!E98</f>
        <v>198</v>
      </c>
      <c r="F98" s="333">
        <f>'Suivi objectifs'!F98</f>
        <v>86</v>
      </c>
    </row>
    <row r="99" spans="1:6" ht="18" customHeight="1" x14ac:dyDescent="0.2">
      <c r="A99" s="316"/>
      <c r="B99" s="317"/>
      <c r="C99" s="334" t="s">
        <v>85</v>
      </c>
      <c r="D99" s="330">
        <f>'Suivi objectifs'!D99</f>
        <v>15</v>
      </c>
      <c r="E99" s="330">
        <f>'Suivi objectifs'!E99</f>
        <v>15</v>
      </c>
      <c r="F99" s="335">
        <f>'Suivi objectifs'!F99</f>
        <v>14</v>
      </c>
    </row>
    <row r="100" spans="1:6" ht="18" x14ac:dyDescent="0.2">
      <c r="A100" s="316"/>
      <c r="B100" s="317"/>
      <c r="C100" s="334" t="s">
        <v>35</v>
      </c>
      <c r="D100" s="330">
        <f>'Suivi objectifs'!D100</f>
        <v>98</v>
      </c>
      <c r="E100" s="330">
        <f>'Suivi objectifs'!E100</f>
        <v>98</v>
      </c>
      <c r="F100" s="335">
        <f>'Suivi objectifs'!F100</f>
        <v>58</v>
      </c>
    </row>
    <row r="101" spans="1:6" ht="18" x14ac:dyDescent="0.2">
      <c r="A101" s="316"/>
      <c r="B101" s="317"/>
      <c r="C101" s="334" t="s">
        <v>86</v>
      </c>
      <c r="D101" s="330">
        <f>'Suivi objectifs'!D101</f>
        <v>0</v>
      </c>
      <c r="E101" s="330">
        <f>'Suivi objectifs'!E101</f>
        <v>0</v>
      </c>
      <c r="F101" s="335">
        <f>'Suivi objectifs'!F101</f>
        <v>158</v>
      </c>
    </row>
    <row r="102" spans="1:6" ht="18.75" thickBot="1" x14ac:dyDescent="0.25">
      <c r="A102" s="318"/>
      <c r="B102" s="319"/>
      <c r="C102" s="334" t="s">
        <v>87</v>
      </c>
      <c r="D102" s="330">
        <f>'Suivi objectifs'!D102</f>
        <v>0</v>
      </c>
      <c r="E102" s="330">
        <f>'Suivi objectifs'!E102</f>
        <v>0</v>
      </c>
      <c r="F102" s="335">
        <f>'Suivi objectifs'!F102</f>
        <v>0</v>
      </c>
    </row>
    <row r="103" spans="1:6" ht="18" x14ac:dyDescent="0.2">
      <c r="A103" s="314" t="str">
        <f>IF(Partenaires!B4=0,"",Partenaires!B4)</f>
        <v>exemple 2</v>
      </c>
      <c r="B103" s="315"/>
      <c r="C103" s="334" t="s">
        <v>36</v>
      </c>
      <c r="D103" s="330">
        <f>'Suivi objectifs'!D103</f>
        <v>198</v>
      </c>
      <c r="E103" s="330">
        <f>'Suivi objectifs'!E103</f>
        <v>198</v>
      </c>
      <c r="F103" s="335">
        <f>'Suivi objectifs'!F103</f>
        <v>0</v>
      </c>
    </row>
    <row r="104" spans="1:6" ht="18" x14ac:dyDescent="0.2">
      <c r="A104" s="316"/>
      <c r="B104" s="317"/>
      <c r="C104" s="334" t="s">
        <v>85</v>
      </c>
      <c r="D104" s="330">
        <f>'Suivi objectifs'!D104</f>
        <v>15</v>
      </c>
      <c r="E104" s="330">
        <f>'Suivi objectifs'!E104</f>
        <v>15</v>
      </c>
      <c r="F104" s="335">
        <f>'Suivi objectifs'!F104</f>
        <v>0</v>
      </c>
    </row>
    <row r="105" spans="1:6" ht="18" x14ac:dyDescent="0.2">
      <c r="A105" s="316"/>
      <c r="B105" s="317"/>
      <c r="C105" s="334" t="s">
        <v>35</v>
      </c>
      <c r="D105" s="330">
        <f>'Suivi objectifs'!D105</f>
        <v>98</v>
      </c>
      <c r="E105" s="330">
        <f>'Suivi objectifs'!E105</f>
        <v>98</v>
      </c>
      <c r="F105" s="335">
        <f>'Suivi objectifs'!F105</f>
        <v>0</v>
      </c>
    </row>
    <row r="106" spans="1:6" ht="18" x14ac:dyDescent="0.2">
      <c r="A106" s="316"/>
      <c r="B106" s="317"/>
      <c r="C106" s="334" t="s">
        <v>86</v>
      </c>
      <c r="D106" s="330">
        <f>'Suivi objectifs'!D106</f>
        <v>0</v>
      </c>
      <c r="E106" s="330">
        <f>'Suivi objectifs'!E106</f>
        <v>0</v>
      </c>
      <c r="F106" s="335">
        <f>'Suivi objectifs'!F106</f>
        <v>0</v>
      </c>
    </row>
    <row r="107" spans="1:6" ht="21" customHeight="1" thickBot="1" x14ac:dyDescent="0.25">
      <c r="A107" s="318"/>
      <c r="B107" s="319"/>
      <c r="C107" s="334" t="s">
        <v>87</v>
      </c>
      <c r="D107" s="330">
        <f>'Suivi objectifs'!D107</f>
        <v>0</v>
      </c>
      <c r="E107" s="330">
        <f>'Suivi objectifs'!E107</f>
        <v>0</v>
      </c>
      <c r="F107" s="335">
        <f>'Suivi objectifs'!F107</f>
        <v>0</v>
      </c>
    </row>
    <row r="108" spans="1:6" ht="18" x14ac:dyDescent="0.2">
      <c r="A108" s="314">
        <f>Partenaires!B5</f>
        <v>0</v>
      </c>
      <c r="B108" s="315"/>
      <c r="C108" s="334" t="s">
        <v>36</v>
      </c>
      <c r="D108" s="330">
        <f>'Suivi objectifs'!D108</f>
        <v>198</v>
      </c>
      <c r="E108" s="330">
        <f>'Suivi objectifs'!E108</f>
        <v>198</v>
      </c>
      <c r="F108" s="335">
        <f>'Suivi objectifs'!F108</f>
        <v>0</v>
      </c>
    </row>
    <row r="109" spans="1:6" ht="18" x14ac:dyDescent="0.2">
      <c r="A109" s="316"/>
      <c r="B109" s="317"/>
      <c r="C109" s="334" t="s">
        <v>85</v>
      </c>
      <c r="D109" s="330">
        <f>'Suivi objectifs'!D109</f>
        <v>15</v>
      </c>
      <c r="E109" s="330">
        <f>'Suivi objectifs'!E109</f>
        <v>15</v>
      </c>
      <c r="F109" s="335">
        <f>'Suivi objectifs'!F109</f>
        <v>0</v>
      </c>
    </row>
    <row r="110" spans="1:6" ht="18" x14ac:dyDescent="0.2">
      <c r="A110" s="316"/>
      <c r="B110" s="317"/>
      <c r="C110" s="334" t="s">
        <v>35</v>
      </c>
      <c r="D110" s="330">
        <f>'Suivi objectifs'!D110</f>
        <v>98</v>
      </c>
      <c r="E110" s="330">
        <f>'Suivi objectifs'!E110</f>
        <v>98</v>
      </c>
      <c r="F110" s="335">
        <f>'Suivi objectifs'!F110</f>
        <v>0</v>
      </c>
    </row>
    <row r="111" spans="1:6" ht="18" x14ac:dyDescent="0.2">
      <c r="A111" s="316"/>
      <c r="B111" s="317"/>
      <c r="C111" s="334" t="s">
        <v>86</v>
      </c>
      <c r="D111" s="330">
        <f>'Suivi objectifs'!D111</f>
        <v>0</v>
      </c>
      <c r="E111" s="330">
        <f>'Suivi objectifs'!E111</f>
        <v>0</v>
      </c>
      <c r="F111" s="335">
        <f>'Suivi objectifs'!F111</f>
        <v>0</v>
      </c>
    </row>
    <row r="112" spans="1:6" ht="18.75" thickBot="1" x14ac:dyDescent="0.25">
      <c r="A112" s="318"/>
      <c r="B112" s="319"/>
      <c r="C112" s="334" t="s">
        <v>87</v>
      </c>
      <c r="D112" s="330">
        <f>'Suivi objectifs'!D112</f>
        <v>0</v>
      </c>
      <c r="E112" s="330">
        <f>'Suivi objectifs'!E112</f>
        <v>0</v>
      </c>
      <c r="F112" s="335">
        <f>'Suivi objectifs'!F112</f>
        <v>0</v>
      </c>
    </row>
    <row r="113" spans="1:6" ht="18" x14ac:dyDescent="0.2">
      <c r="A113" s="314">
        <f>Partenaires!B6</f>
        <v>0</v>
      </c>
      <c r="B113" s="315"/>
      <c r="C113" s="334" t="s">
        <v>36</v>
      </c>
      <c r="D113" s="330">
        <f>'Suivi objectifs'!D113</f>
        <v>198</v>
      </c>
      <c r="E113" s="330">
        <f>'Suivi objectifs'!E113</f>
        <v>198</v>
      </c>
      <c r="F113" s="335">
        <f>'Suivi objectifs'!F113</f>
        <v>0</v>
      </c>
    </row>
    <row r="114" spans="1:6" ht="18" x14ac:dyDescent="0.2">
      <c r="A114" s="316"/>
      <c r="B114" s="317"/>
      <c r="C114" s="334" t="s">
        <v>85</v>
      </c>
      <c r="D114" s="330">
        <f>'Suivi objectifs'!D114</f>
        <v>15</v>
      </c>
      <c r="E114" s="330">
        <f>'Suivi objectifs'!E114</f>
        <v>15</v>
      </c>
      <c r="F114" s="335">
        <f>'Suivi objectifs'!F114</f>
        <v>0</v>
      </c>
    </row>
    <row r="115" spans="1:6" ht="18" x14ac:dyDescent="0.2">
      <c r="A115" s="316"/>
      <c r="B115" s="317"/>
      <c r="C115" s="334" t="s">
        <v>35</v>
      </c>
      <c r="D115" s="330">
        <f>'Suivi objectifs'!D115</f>
        <v>98</v>
      </c>
      <c r="E115" s="330">
        <f>'Suivi objectifs'!E115</f>
        <v>98</v>
      </c>
      <c r="F115" s="335">
        <f>'Suivi objectifs'!F115</f>
        <v>0</v>
      </c>
    </row>
    <row r="116" spans="1:6" ht="18" x14ac:dyDescent="0.2">
      <c r="A116" s="316"/>
      <c r="B116" s="317"/>
      <c r="C116" s="334" t="s">
        <v>86</v>
      </c>
      <c r="D116" s="330">
        <f>'Suivi objectifs'!D116</f>
        <v>0</v>
      </c>
      <c r="E116" s="330">
        <f>'Suivi objectifs'!E116</f>
        <v>0</v>
      </c>
      <c r="F116" s="335">
        <f>'Suivi objectifs'!F116</f>
        <v>0</v>
      </c>
    </row>
    <row r="117" spans="1:6" ht="18.75" thickBot="1" x14ac:dyDescent="0.25">
      <c r="A117" s="318"/>
      <c r="B117" s="319"/>
      <c r="C117" s="334" t="s">
        <v>87</v>
      </c>
      <c r="D117" s="330">
        <f>'Suivi objectifs'!D117</f>
        <v>0</v>
      </c>
      <c r="E117" s="330">
        <f>'Suivi objectifs'!E117</f>
        <v>0</v>
      </c>
      <c r="F117" s="335">
        <f>'Suivi objectifs'!F117</f>
        <v>0</v>
      </c>
    </row>
    <row r="118" spans="1:6" ht="18" x14ac:dyDescent="0.2">
      <c r="A118" s="314">
        <f>Partenaires!B7</f>
        <v>0</v>
      </c>
      <c r="B118" s="315"/>
      <c r="C118" s="334" t="s">
        <v>36</v>
      </c>
      <c r="D118" s="330">
        <f>'Suivi objectifs'!D118</f>
        <v>198</v>
      </c>
      <c r="E118" s="330">
        <f>'Suivi objectifs'!E118</f>
        <v>198</v>
      </c>
      <c r="F118" s="335">
        <f>'Suivi objectifs'!F118</f>
        <v>0</v>
      </c>
    </row>
    <row r="119" spans="1:6" ht="18" x14ac:dyDescent="0.2">
      <c r="A119" s="316"/>
      <c r="B119" s="317"/>
      <c r="C119" s="334" t="s">
        <v>85</v>
      </c>
      <c r="D119" s="330">
        <f>'Suivi objectifs'!D119</f>
        <v>15</v>
      </c>
      <c r="E119" s="330">
        <f>'Suivi objectifs'!E119</f>
        <v>15</v>
      </c>
      <c r="F119" s="335">
        <f>'Suivi objectifs'!F119</f>
        <v>0</v>
      </c>
    </row>
    <row r="120" spans="1:6" ht="18" x14ac:dyDescent="0.2">
      <c r="A120" s="316"/>
      <c r="B120" s="317"/>
      <c r="C120" s="334" t="s">
        <v>35</v>
      </c>
      <c r="D120" s="330">
        <f>'Suivi objectifs'!D120</f>
        <v>98</v>
      </c>
      <c r="E120" s="330">
        <f>'Suivi objectifs'!E120</f>
        <v>98</v>
      </c>
      <c r="F120" s="335">
        <f>'Suivi objectifs'!F120</f>
        <v>0</v>
      </c>
    </row>
    <row r="121" spans="1:6" ht="18" x14ac:dyDescent="0.2">
      <c r="A121" s="316"/>
      <c r="B121" s="317"/>
      <c r="C121" s="334" t="s">
        <v>86</v>
      </c>
      <c r="D121" s="330">
        <f>'Suivi objectifs'!D121</f>
        <v>0</v>
      </c>
      <c r="E121" s="330">
        <f>'Suivi objectifs'!E121</f>
        <v>0</v>
      </c>
      <c r="F121" s="335">
        <f>'Suivi objectifs'!F121</f>
        <v>0</v>
      </c>
    </row>
    <row r="122" spans="1:6" ht="18.75" thickBot="1" x14ac:dyDescent="0.25">
      <c r="A122" s="318"/>
      <c r="B122" s="319"/>
      <c r="C122" s="334" t="s">
        <v>87</v>
      </c>
      <c r="D122" s="330">
        <f>'Suivi objectifs'!D122</f>
        <v>0</v>
      </c>
      <c r="E122" s="330">
        <f>'Suivi objectifs'!E122</f>
        <v>0</v>
      </c>
      <c r="F122" s="335">
        <f>'Suivi objectifs'!F122</f>
        <v>0</v>
      </c>
    </row>
    <row r="123" spans="1:6" ht="18" x14ac:dyDescent="0.2">
      <c r="A123" s="314">
        <f>Partenaires!B8</f>
        <v>0</v>
      </c>
      <c r="B123" s="315"/>
      <c r="C123" s="334" t="s">
        <v>36</v>
      </c>
      <c r="D123" s="330">
        <f>'Suivi objectifs'!D123</f>
        <v>198</v>
      </c>
      <c r="E123" s="330">
        <f>'Suivi objectifs'!E123</f>
        <v>198</v>
      </c>
      <c r="F123" s="335">
        <f>'Suivi objectifs'!F123</f>
        <v>0</v>
      </c>
    </row>
    <row r="124" spans="1:6" ht="18" x14ac:dyDescent="0.2">
      <c r="A124" s="316"/>
      <c r="B124" s="317"/>
      <c r="C124" s="334" t="s">
        <v>85</v>
      </c>
      <c r="D124" s="330">
        <f>'Suivi objectifs'!D124</f>
        <v>15</v>
      </c>
      <c r="E124" s="330">
        <f>'Suivi objectifs'!E124</f>
        <v>15</v>
      </c>
      <c r="F124" s="335">
        <f>'Suivi objectifs'!F124</f>
        <v>0</v>
      </c>
    </row>
    <row r="125" spans="1:6" ht="18" x14ac:dyDescent="0.2">
      <c r="A125" s="316"/>
      <c r="B125" s="317"/>
      <c r="C125" s="334" t="s">
        <v>35</v>
      </c>
      <c r="D125" s="330">
        <f>'Suivi objectifs'!D125</f>
        <v>98</v>
      </c>
      <c r="E125" s="330">
        <f>'Suivi objectifs'!E125</f>
        <v>98</v>
      </c>
      <c r="F125" s="335">
        <f>'Suivi objectifs'!F125</f>
        <v>0</v>
      </c>
    </row>
    <row r="126" spans="1:6" ht="18" x14ac:dyDescent="0.2">
      <c r="A126" s="316"/>
      <c r="B126" s="317"/>
      <c r="C126" s="334" t="s">
        <v>86</v>
      </c>
      <c r="D126" s="330">
        <f>'Suivi objectifs'!D126</f>
        <v>0</v>
      </c>
      <c r="E126" s="330">
        <f>'Suivi objectifs'!E126</f>
        <v>0</v>
      </c>
      <c r="F126" s="335">
        <f>'Suivi objectifs'!F126</f>
        <v>0</v>
      </c>
    </row>
    <row r="127" spans="1:6" ht="18.75" thickBot="1" x14ac:dyDescent="0.25">
      <c r="A127" s="318"/>
      <c r="B127" s="319"/>
      <c r="C127" s="334" t="s">
        <v>87</v>
      </c>
      <c r="D127" s="330">
        <f>'Suivi objectifs'!D127</f>
        <v>0</v>
      </c>
      <c r="E127" s="330">
        <f>'Suivi objectifs'!E127</f>
        <v>0</v>
      </c>
      <c r="F127" s="335">
        <f>'Suivi objectifs'!F127</f>
        <v>0</v>
      </c>
    </row>
    <row r="128" spans="1:6" ht="18" x14ac:dyDescent="0.2">
      <c r="A128" s="314">
        <f>Partenaires!B9</f>
        <v>0</v>
      </c>
      <c r="B128" s="315"/>
      <c r="C128" s="334" t="s">
        <v>36</v>
      </c>
      <c r="D128" s="330">
        <f>'Suivi objectifs'!D128</f>
        <v>198</v>
      </c>
      <c r="E128" s="330">
        <f>'Suivi objectifs'!E128</f>
        <v>198</v>
      </c>
      <c r="F128" s="335">
        <f>'Suivi objectifs'!F128</f>
        <v>0</v>
      </c>
    </row>
    <row r="129" spans="1:6" ht="18" x14ac:dyDescent="0.2">
      <c r="A129" s="316"/>
      <c r="B129" s="317"/>
      <c r="C129" s="334" t="s">
        <v>85</v>
      </c>
      <c r="D129" s="330">
        <f>'Suivi objectifs'!D129</f>
        <v>15</v>
      </c>
      <c r="E129" s="330">
        <f>'Suivi objectifs'!E129</f>
        <v>15</v>
      </c>
      <c r="F129" s="335">
        <f>'Suivi objectifs'!F129</f>
        <v>0</v>
      </c>
    </row>
    <row r="130" spans="1:6" ht="18" x14ac:dyDescent="0.2">
      <c r="A130" s="316"/>
      <c r="B130" s="317"/>
      <c r="C130" s="334" t="s">
        <v>35</v>
      </c>
      <c r="D130" s="330">
        <f>'Suivi objectifs'!D130</f>
        <v>98</v>
      </c>
      <c r="E130" s="330">
        <f>'Suivi objectifs'!E130</f>
        <v>98</v>
      </c>
      <c r="F130" s="335">
        <f>'Suivi objectifs'!F130</f>
        <v>0</v>
      </c>
    </row>
    <row r="131" spans="1:6" ht="18" x14ac:dyDescent="0.2">
      <c r="A131" s="316"/>
      <c r="B131" s="317"/>
      <c r="C131" s="334" t="s">
        <v>86</v>
      </c>
      <c r="D131" s="330">
        <f>'Suivi objectifs'!D131</f>
        <v>0</v>
      </c>
      <c r="E131" s="330">
        <f>'Suivi objectifs'!E131</f>
        <v>0</v>
      </c>
      <c r="F131" s="335">
        <f>'Suivi objectifs'!F131</f>
        <v>0</v>
      </c>
    </row>
    <row r="132" spans="1:6" ht="18.75" thickBot="1" x14ac:dyDescent="0.25">
      <c r="A132" s="318"/>
      <c r="B132" s="319"/>
      <c r="C132" s="334" t="s">
        <v>87</v>
      </c>
      <c r="D132" s="330">
        <f>'Suivi objectifs'!D132</f>
        <v>0</v>
      </c>
      <c r="E132" s="330">
        <f>'Suivi objectifs'!E132</f>
        <v>0</v>
      </c>
      <c r="F132" s="335">
        <f>'Suivi objectifs'!F132</f>
        <v>0</v>
      </c>
    </row>
    <row r="133" spans="1:6" ht="18" x14ac:dyDescent="0.2">
      <c r="A133" s="314">
        <f>Partenaires!B10</f>
        <v>0</v>
      </c>
      <c r="B133" s="315"/>
      <c r="C133" s="334" t="s">
        <v>36</v>
      </c>
      <c r="D133" s="330">
        <f>'Suivi objectifs'!D133</f>
        <v>198</v>
      </c>
      <c r="E133" s="330">
        <f>'Suivi objectifs'!E133</f>
        <v>198</v>
      </c>
      <c r="F133" s="335">
        <f>'Suivi objectifs'!F133</f>
        <v>0</v>
      </c>
    </row>
    <row r="134" spans="1:6" ht="18" x14ac:dyDescent="0.2">
      <c r="A134" s="316"/>
      <c r="B134" s="317"/>
      <c r="C134" s="334" t="s">
        <v>85</v>
      </c>
      <c r="D134" s="330">
        <f>'Suivi objectifs'!D134</f>
        <v>15</v>
      </c>
      <c r="E134" s="330">
        <f>'Suivi objectifs'!E134</f>
        <v>15</v>
      </c>
      <c r="F134" s="335">
        <f>'Suivi objectifs'!F134</f>
        <v>0</v>
      </c>
    </row>
    <row r="135" spans="1:6" ht="18" x14ac:dyDescent="0.2">
      <c r="A135" s="316"/>
      <c r="B135" s="317"/>
      <c r="C135" s="334" t="s">
        <v>35</v>
      </c>
      <c r="D135" s="330">
        <f>'Suivi objectifs'!D135</f>
        <v>98</v>
      </c>
      <c r="E135" s="330">
        <f>'Suivi objectifs'!E135</f>
        <v>98</v>
      </c>
      <c r="F135" s="335">
        <f>'Suivi objectifs'!F135</f>
        <v>0</v>
      </c>
    </row>
    <row r="136" spans="1:6" ht="18" x14ac:dyDescent="0.2">
      <c r="A136" s="316"/>
      <c r="B136" s="317"/>
      <c r="C136" s="334" t="s">
        <v>86</v>
      </c>
      <c r="D136" s="330">
        <f>'Suivi objectifs'!D136</f>
        <v>0</v>
      </c>
      <c r="E136" s="330">
        <f>'Suivi objectifs'!E136</f>
        <v>0</v>
      </c>
      <c r="F136" s="335">
        <f>'Suivi objectifs'!F136</f>
        <v>0</v>
      </c>
    </row>
    <row r="137" spans="1:6" ht="18.75" thickBot="1" x14ac:dyDescent="0.25">
      <c r="A137" s="318"/>
      <c r="B137" s="319"/>
      <c r="C137" s="334" t="s">
        <v>87</v>
      </c>
      <c r="D137" s="330">
        <f>'Suivi objectifs'!D137</f>
        <v>0</v>
      </c>
      <c r="E137" s="330">
        <f>'Suivi objectifs'!E137</f>
        <v>0</v>
      </c>
      <c r="F137" s="335">
        <f>'Suivi objectifs'!F137</f>
        <v>0</v>
      </c>
    </row>
    <row r="138" spans="1:6" ht="18" x14ac:dyDescent="0.2">
      <c r="A138" s="314">
        <f>Partenaires!B11</f>
        <v>0</v>
      </c>
      <c r="B138" s="315"/>
      <c r="C138" s="334" t="s">
        <v>36</v>
      </c>
      <c r="D138" s="330">
        <f>'Suivi objectifs'!D138</f>
        <v>198</v>
      </c>
      <c r="E138" s="330">
        <f>'Suivi objectifs'!E138</f>
        <v>198</v>
      </c>
      <c r="F138" s="335">
        <f>'Suivi objectifs'!F138</f>
        <v>0</v>
      </c>
    </row>
    <row r="139" spans="1:6" ht="18" x14ac:dyDescent="0.2">
      <c r="A139" s="316"/>
      <c r="B139" s="317"/>
      <c r="C139" s="334" t="s">
        <v>85</v>
      </c>
      <c r="D139" s="330">
        <f>'Suivi objectifs'!D139</f>
        <v>15</v>
      </c>
      <c r="E139" s="330">
        <f>'Suivi objectifs'!E139</f>
        <v>15</v>
      </c>
      <c r="F139" s="335">
        <f>'Suivi objectifs'!F139</f>
        <v>0</v>
      </c>
    </row>
    <row r="140" spans="1:6" ht="18" x14ac:dyDescent="0.2">
      <c r="A140" s="316"/>
      <c r="B140" s="317"/>
      <c r="C140" s="334" t="s">
        <v>35</v>
      </c>
      <c r="D140" s="330">
        <f>'Suivi objectifs'!D140</f>
        <v>98</v>
      </c>
      <c r="E140" s="330">
        <f>'Suivi objectifs'!E140</f>
        <v>98</v>
      </c>
      <c r="F140" s="335">
        <f>'Suivi objectifs'!F140</f>
        <v>0</v>
      </c>
    </row>
    <row r="141" spans="1:6" ht="18" x14ac:dyDescent="0.2">
      <c r="A141" s="316"/>
      <c r="B141" s="317"/>
      <c r="C141" s="334" t="s">
        <v>86</v>
      </c>
      <c r="D141" s="330">
        <f>'Suivi objectifs'!D141</f>
        <v>0</v>
      </c>
      <c r="E141" s="330">
        <f>'Suivi objectifs'!E141</f>
        <v>0</v>
      </c>
      <c r="F141" s="335">
        <f>'Suivi objectifs'!F141</f>
        <v>0</v>
      </c>
    </row>
    <row r="142" spans="1:6" ht="18.75" thickBot="1" x14ac:dyDescent="0.25">
      <c r="A142" s="318"/>
      <c r="B142" s="319"/>
      <c r="C142" s="334" t="s">
        <v>87</v>
      </c>
      <c r="D142" s="330">
        <f>'Suivi objectifs'!D142</f>
        <v>0</v>
      </c>
      <c r="E142" s="330">
        <f>'Suivi objectifs'!E142</f>
        <v>0</v>
      </c>
      <c r="F142" s="335">
        <f>'Suivi objectifs'!F142</f>
        <v>0</v>
      </c>
    </row>
    <row r="143" spans="1:6" ht="18" x14ac:dyDescent="0.2">
      <c r="A143" s="314">
        <f>Partenaires!B12</f>
        <v>0</v>
      </c>
      <c r="B143" s="315"/>
      <c r="C143" s="334" t="s">
        <v>36</v>
      </c>
      <c r="D143" s="330">
        <f>'Suivi objectifs'!D143</f>
        <v>198</v>
      </c>
      <c r="E143" s="330">
        <f>'Suivi objectifs'!E143</f>
        <v>198</v>
      </c>
      <c r="F143" s="335">
        <f>'Suivi objectifs'!F143</f>
        <v>0</v>
      </c>
    </row>
    <row r="144" spans="1:6" ht="18" x14ac:dyDescent="0.2">
      <c r="A144" s="316"/>
      <c r="B144" s="317"/>
      <c r="C144" s="334" t="s">
        <v>85</v>
      </c>
      <c r="D144" s="330">
        <f>'Suivi objectifs'!D144</f>
        <v>15</v>
      </c>
      <c r="E144" s="330">
        <f>'Suivi objectifs'!E144</f>
        <v>15</v>
      </c>
      <c r="F144" s="335">
        <f>'Suivi objectifs'!F144</f>
        <v>0</v>
      </c>
    </row>
    <row r="145" spans="1:6" ht="18" x14ac:dyDescent="0.2">
      <c r="A145" s="316"/>
      <c r="B145" s="317"/>
      <c r="C145" s="334" t="s">
        <v>35</v>
      </c>
      <c r="D145" s="330">
        <f>'Suivi objectifs'!D145</f>
        <v>98</v>
      </c>
      <c r="E145" s="330">
        <f>'Suivi objectifs'!E145</f>
        <v>98</v>
      </c>
      <c r="F145" s="335">
        <f>'Suivi objectifs'!F145</f>
        <v>0</v>
      </c>
    </row>
    <row r="146" spans="1:6" ht="18" x14ac:dyDescent="0.2">
      <c r="A146" s="316"/>
      <c r="B146" s="317"/>
      <c r="C146" s="334" t="s">
        <v>86</v>
      </c>
      <c r="D146" s="330">
        <f>'Suivi objectifs'!D146</f>
        <v>0</v>
      </c>
      <c r="E146" s="330">
        <f>'Suivi objectifs'!E146</f>
        <v>0</v>
      </c>
      <c r="F146" s="335">
        <f>'Suivi objectifs'!F146</f>
        <v>0</v>
      </c>
    </row>
    <row r="147" spans="1:6" ht="18.75" thickBot="1" x14ac:dyDescent="0.25">
      <c r="A147" s="318"/>
      <c r="B147" s="319"/>
      <c r="C147" s="334" t="s">
        <v>87</v>
      </c>
      <c r="D147" s="330">
        <f>'Suivi objectifs'!D147</f>
        <v>0</v>
      </c>
      <c r="E147" s="330">
        <f>'Suivi objectifs'!E147</f>
        <v>0</v>
      </c>
      <c r="F147" s="335">
        <f>'Suivi objectifs'!F147</f>
        <v>0</v>
      </c>
    </row>
    <row r="148" spans="1:6" ht="18" x14ac:dyDescent="0.2">
      <c r="A148" s="314">
        <f>Partenaires!B13</f>
        <v>0</v>
      </c>
      <c r="B148" s="315"/>
      <c r="C148" s="334" t="s">
        <v>36</v>
      </c>
      <c r="D148" s="330">
        <f>'Suivi objectifs'!D148</f>
        <v>198</v>
      </c>
      <c r="E148" s="330">
        <f>'Suivi objectifs'!E148</f>
        <v>198</v>
      </c>
      <c r="F148" s="335">
        <f>'Suivi objectifs'!F148</f>
        <v>0</v>
      </c>
    </row>
    <row r="149" spans="1:6" ht="18" x14ac:dyDescent="0.2">
      <c r="A149" s="316"/>
      <c r="B149" s="317"/>
      <c r="C149" s="334" t="s">
        <v>85</v>
      </c>
      <c r="D149" s="330">
        <f>'Suivi objectifs'!D149</f>
        <v>15</v>
      </c>
      <c r="E149" s="330">
        <f>'Suivi objectifs'!E149</f>
        <v>15</v>
      </c>
      <c r="F149" s="335">
        <f>'Suivi objectifs'!F149</f>
        <v>0</v>
      </c>
    </row>
    <row r="150" spans="1:6" ht="18" x14ac:dyDescent="0.2">
      <c r="A150" s="316"/>
      <c r="B150" s="317"/>
      <c r="C150" s="334" t="s">
        <v>35</v>
      </c>
      <c r="D150" s="330">
        <f>'Suivi objectifs'!D150</f>
        <v>98</v>
      </c>
      <c r="E150" s="330">
        <f>'Suivi objectifs'!E150</f>
        <v>98</v>
      </c>
      <c r="F150" s="335">
        <f>'Suivi objectifs'!F150</f>
        <v>0</v>
      </c>
    </row>
    <row r="151" spans="1:6" ht="18" x14ac:dyDescent="0.2">
      <c r="A151" s="316"/>
      <c r="B151" s="317"/>
      <c r="C151" s="334" t="s">
        <v>86</v>
      </c>
      <c r="D151" s="330">
        <f>'Suivi objectifs'!D151</f>
        <v>0</v>
      </c>
      <c r="E151" s="330">
        <f>'Suivi objectifs'!E151</f>
        <v>0</v>
      </c>
      <c r="F151" s="335">
        <f>'Suivi objectifs'!F151</f>
        <v>0</v>
      </c>
    </row>
    <row r="152" spans="1:6" ht="18.75" thickBot="1" x14ac:dyDescent="0.25">
      <c r="A152" s="318"/>
      <c r="B152" s="319"/>
      <c r="C152" s="334" t="s">
        <v>87</v>
      </c>
      <c r="D152" s="330">
        <f>'Suivi objectifs'!D152</f>
        <v>0</v>
      </c>
      <c r="E152" s="330">
        <f>'Suivi objectifs'!E152</f>
        <v>0</v>
      </c>
      <c r="F152" s="335">
        <f>'Suivi objectifs'!F152</f>
        <v>0</v>
      </c>
    </row>
    <row r="153" spans="1:6" ht="18" x14ac:dyDescent="0.2">
      <c r="A153" s="314">
        <f>Partenaires!B14</f>
        <v>0</v>
      </c>
      <c r="B153" s="315"/>
      <c r="C153" s="334" t="s">
        <v>36</v>
      </c>
      <c r="D153" s="330">
        <f>'Suivi objectifs'!D153</f>
        <v>198</v>
      </c>
      <c r="E153" s="330">
        <f>'Suivi objectifs'!E153</f>
        <v>198</v>
      </c>
      <c r="F153" s="335">
        <f>'Suivi objectifs'!F153</f>
        <v>0</v>
      </c>
    </row>
    <row r="154" spans="1:6" ht="18" x14ac:dyDescent="0.2">
      <c r="A154" s="316"/>
      <c r="B154" s="317"/>
      <c r="C154" s="334" t="s">
        <v>85</v>
      </c>
      <c r="D154" s="330">
        <f>'Suivi objectifs'!D154</f>
        <v>15</v>
      </c>
      <c r="E154" s="330">
        <f>'Suivi objectifs'!E154</f>
        <v>15</v>
      </c>
      <c r="F154" s="335">
        <f>'Suivi objectifs'!F154</f>
        <v>0</v>
      </c>
    </row>
    <row r="155" spans="1:6" ht="18" x14ac:dyDescent="0.2">
      <c r="A155" s="316"/>
      <c r="B155" s="317"/>
      <c r="C155" s="334" t="s">
        <v>35</v>
      </c>
      <c r="D155" s="330">
        <f>'Suivi objectifs'!D155</f>
        <v>98</v>
      </c>
      <c r="E155" s="330">
        <f>'Suivi objectifs'!E155</f>
        <v>98</v>
      </c>
      <c r="F155" s="335">
        <f>'Suivi objectifs'!F155</f>
        <v>0</v>
      </c>
    </row>
    <row r="156" spans="1:6" ht="18" x14ac:dyDescent="0.2">
      <c r="A156" s="316"/>
      <c r="B156" s="317"/>
      <c r="C156" s="334" t="s">
        <v>86</v>
      </c>
      <c r="D156" s="330">
        <f>'Suivi objectifs'!D156</f>
        <v>0</v>
      </c>
      <c r="E156" s="330">
        <f>'Suivi objectifs'!E156</f>
        <v>0</v>
      </c>
      <c r="F156" s="335">
        <f>'Suivi objectifs'!F156</f>
        <v>0</v>
      </c>
    </row>
    <row r="157" spans="1:6" ht="18.75" thickBot="1" x14ac:dyDescent="0.25">
      <c r="A157" s="318"/>
      <c r="B157" s="319"/>
      <c r="C157" s="334" t="s">
        <v>87</v>
      </c>
      <c r="D157" s="330">
        <f>'Suivi objectifs'!D157</f>
        <v>0</v>
      </c>
      <c r="E157" s="330">
        <f>'Suivi objectifs'!E157</f>
        <v>0</v>
      </c>
      <c r="F157" s="335">
        <f>'Suivi objectifs'!F157</f>
        <v>0</v>
      </c>
    </row>
    <row r="158" spans="1:6" ht="18" x14ac:dyDescent="0.2">
      <c r="A158" s="314">
        <f>Partenaires!B15</f>
        <v>0</v>
      </c>
      <c r="B158" s="315"/>
      <c r="C158" s="334" t="s">
        <v>36</v>
      </c>
      <c r="D158" s="330">
        <f>'Suivi objectifs'!D158</f>
        <v>198</v>
      </c>
      <c r="E158" s="330">
        <f>'Suivi objectifs'!E158</f>
        <v>198</v>
      </c>
      <c r="F158" s="335">
        <f>'Suivi objectifs'!F158</f>
        <v>0</v>
      </c>
    </row>
    <row r="159" spans="1:6" ht="18" x14ac:dyDescent="0.2">
      <c r="A159" s="316"/>
      <c r="B159" s="317"/>
      <c r="C159" s="334" t="s">
        <v>85</v>
      </c>
      <c r="D159" s="330">
        <f>'Suivi objectifs'!D159</f>
        <v>15</v>
      </c>
      <c r="E159" s="330">
        <f>'Suivi objectifs'!E159</f>
        <v>15</v>
      </c>
      <c r="F159" s="335">
        <f>'Suivi objectifs'!F159</f>
        <v>0</v>
      </c>
    </row>
    <row r="160" spans="1:6" ht="18" x14ac:dyDescent="0.2">
      <c r="A160" s="316"/>
      <c r="B160" s="317"/>
      <c r="C160" s="334" t="s">
        <v>35</v>
      </c>
      <c r="D160" s="330">
        <f>'Suivi objectifs'!D160</f>
        <v>98</v>
      </c>
      <c r="E160" s="330">
        <f>'Suivi objectifs'!E160</f>
        <v>98</v>
      </c>
      <c r="F160" s="335">
        <f>'Suivi objectifs'!F160</f>
        <v>0</v>
      </c>
    </row>
    <row r="161" spans="1:6" ht="18" x14ac:dyDescent="0.2">
      <c r="A161" s="316"/>
      <c r="B161" s="317"/>
      <c r="C161" s="334" t="s">
        <v>86</v>
      </c>
      <c r="D161" s="330">
        <f>'Suivi objectifs'!D161</f>
        <v>0</v>
      </c>
      <c r="E161" s="330">
        <f>'Suivi objectifs'!E161</f>
        <v>0</v>
      </c>
      <c r="F161" s="335">
        <f>'Suivi objectifs'!F161</f>
        <v>0</v>
      </c>
    </row>
    <row r="162" spans="1:6" ht="18.75" thickBot="1" x14ac:dyDescent="0.25">
      <c r="A162" s="318"/>
      <c r="B162" s="319"/>
      <c r="C162" s="334" t="s">
        <v>87</v>
      </c>
      <c r="D162" s="330">
        <f>'Suivi objectifs'!D162</f>
        <v>0</v>
      </c>
      <c r="E162" s="330">
        <f>'Suivi objectifs'!E162</f>
        <v>0</v>
      </c>
      <c r="F162" s="335">
        <f>'Suivi objectifs'!F162</f>
        <v>0</v>
      </c>
    </row>
    <row r="163" spans="1:6" ht="18" x14ac:dyDescent="0.2">
      <c r="A163" s="314">
        <f>Partenaires!B16</f>
        <v>0</v>
      </c>
      <c r="B163" s="315"/>
      <c r="C163" s="334" t="s">
        <v>36</v>
      </c>
      <c r="D163" s="330">
        <f>'Suivi objectifs'!D163</f>
        <v>198</v>
      </c>
      <c r="E163" s="330">
        <f>'Suivi objectifs'!E163</f>
        <v>198</v>
      </c>
      <c r="F163" s="335">
        <f>'Suivi objectifs'!F163</f>
        <v>0</v>
      </c>
    </row>
    <row r="164" spans="1:6" ht="18" x14ac:dyDescent="0.2">
      <c r="A164" s="316"/>
      <c r="B164" s="317"/>
      <c r="C164" s="334" t="s">
        <v>85</v>
      </c>
      <c r="D164" s="330">
        <f>'Suivi objectifs'!D164</f>
        <v>15</v>
      </c>
      <c r="E164" s="330">
        <f>'Suivi objectifs'!E164</f>
        <v>15</v>
      </c>
      <c r="F164" s="335">
        <f>'Suivi objectifs'!F164</f>
        <v>0</v>
      </c>
    </row>
    <row r="165" spans="1:6" ht="18" x14ac:dyDescent="0.2">
      <c r="A165" s="316"/>
      <c r="B165" s="317"/>
      <c r="C165" s="334" t="s">
        <v>35</v>
      </c>
      <c r="D165" s="330">
        <f>'Suivi objectifs'!D165</f>
        <v>98</v>
      </c>
      <c r="E165" s="330">
        <f>'Suivi objectifs'!E165</f>
        <v>98</v>
      </c>
      <c r="F165" s="335">
        <f>'Suivi objectifs'!F165</f>
        <v>0</v>
      </c>
    </row>
    <row r="166" spans="1:6" ht="18" x14ac:dyDescent="0.2">
      <c r="A166" s="316"/>
      <c r="B166" s="317"/>
      <c r="C166" s="334" t="s">
        <v>86</v>
      </c>
      <c r="D166" s="330">
        <f>'Suivi objectifs'!D166</f>
        <v>0</v>
      </c>
      <c r="E166" s="330">
        <f>'Suivi objectifs'!E166</f>
        <v>0</v>
      </c>
      <c r="F166" s="335">
        <f>'Suivi objectifs'!F166</f>
        <v>0</v>
      </c>
    </row>
    <row r="167" spans="1:6" ht="18.75" thickBot="1" x14ac:dyDescent="0.25">
      <c r="A167" s="318"/>
      <c r="B167" s="319"/>
      <c r="C167" s="334" t="s">
        <v>87</v>
      </c>
      <c r="D167" s="330">
        <f>'Suivi objectifs'!D167</f>
        <v>0</v>
      </c>
      <c r="E167" s="330">
        <f>'Suivi objectifs'!E167</f>
        <v>0</v>
      </c>
      <c r="F167" s="335">
        <f>'Suivi objectifs'!F167</f>
        <v>0</v>
      </c>
    </row>
    <row r="168" spans="1:6" ht="18" x14ac:dyDescent="0.2">
      <c r="A168" s="314">
        <f>Partenaires!B17</f>
        <v>0</v>
      </c>
      <c r="B168" s="315"/>
      <c r="C168" s="334" t="s">
        <v>36</v>
      </c>
      <c r="D168" s="330">
        <f>'Suivi objectifs'!D168</f>
        <v>0</v>
      </c>
      <c r="E168" s="330">
        <f>'Suivi objectifs'!E168</f>
        <v>0</v>
      </c>
      <c r="F168" s="335">
        <f>'Suivi objectifs'!F168</f>
        <v>0</v>
      </c>
    </row>
    <row r="169" spans="1:6" ht="18" x14ac:dyDescent="0.2">
      <c r="A169" s="316"/>
      <c r="B169" s="317"/>
      <c r="C169" s="334" t="s">
        <v>85</v>
      </c>
      <c r="D169" s="330">
        <f>'Suivi objectifs'!D169</f>
        <v>198</v>
      </c>
      <c r="E169" s="330">
        <f>'Suivi objectifs'!E169</f>
        <v>198</v>
      </c>
      <c r="F169" s="335">
        <f>'Suivi objectifs'!F169</f>
        <v>0</v>
      </c>
    </row>
    <row r="170" spans="1:6" ht="18" x14ac:dyDescent="0.2">
      <c r="A170" s="316"/>
      <c r="B170" s="317"/>
      <c r="C170" s="334" t="s">
        <v>35</v>
      </c>
      <c r="D170" s="330">
        <f>'Suivi objectifs'!D170</f>
        <v>15</v>
      </c>
      <c r="E170" s="330">
        <f>'Suivi objectifs'!E170</f>
        <v>15</v>
      </c>
      <c r="F170" s="335">
        <f>'Suivi objectifs'!F170</f>
        <v>0</v>
      </c>
    </row>
    <row r="171" spans="1:6" ht="18" x14ac:dyDescent="0.2">
      <c r="A171" s="316"/>
      <c r="B171" s="317"/>
      <c r="C171" s="334" t="s">
        <v>86</v>
      </c>
      <c r="D171" s="330">
        <f>'Suivi objectifs'!D171</f>
        <v>98</v>
      </c>
      <c r="E171" s="330">
        <f>'Suivi objectifs'!E171</f>
        <v>98</v>
      </c>
      <c r="F171" s="335">
        <f>'Suivi objectifs'!F171</f>
        <v>0</v>
      </c>
    </row>
    <row r="172" spans="1:6" ht="18.75" thickBot="1" x14ac:dyDescent="0.25">
      <c r="A172" s="318"/>
      <c r="B172" s="319"/>
      <c r="C172" s="334" t="s">
        <v>87</v>
      </c>
      <c r="D172" s="330">
        <f>'Suivi objectifs'!D172</f>
        <v>0</v>
      </c>
      <c r="E172" s="330">
        <f>'Suivi objectifs'!E172</f>
        <v>0</v>
      </c>
      <c r="F172" s="335">
        <f>'Suivi objectifs'!F172</f>
        <v>0</v>
      </c>
    </row>
    <row r="173" spans="1:6" ht="18" x14ac:dyDescent="0.2">
      <c r="A173" s="314">
        <f>Partenaires!B18</f>
        <v>0</v>
      </c>
      <c r="B173" s="315"/>
      <c r="C173" s="334" t="s">
        <v>36</v>
      </c>
      <c r="D173" s="330">
        <f>'Suivi objectifs'!D173</f>
        <v>0</v>
      </c>
      <c r="E173" s="330">
        <f>'Suivi objectifs'!E173</f>
        <v>0</v>
      </c>
      <c r="F173" s="335">
        <f>'Suivi objectifs'!F173</f>
        <v>0</v>
      </c>
    </row>
    <row r="174" spans="1:6" ht="18" x14ac:dyDescent="0.2">
      <c r="A174" s="316"/>
      <c r="B174" s="317"/>
      <c r="C174" s="334" t="s">
        <v>85</v>
      </c>
      <c r="D174" s="330">
        <f>'Suivi objectifs'!D174</f>
        <v>198</v>
      </c>
      <c r="E174" s="330">
        <f>'Suivi objectifs'!E174</f>
        <v>198</v>
      </c>
      <c r="F174" s="335">
        <f>'Suivi objectifs'!F174</f>
        <v>0</v>
      </c>
    </row>
    <row r="175" spans="1:6" ht="18" x14ac:dyDescent="0.2">
      <c r="A175" s="316"/>
      <c r="B175" s="317"/>
      <c r="C175" s="334" t="s">
        <v>35</v>
      </c>
      <c r="D175" s="330">
        <f>'Suivi objectifs'!D175</f>
        <v>15</v>
      </c>
      <c r="E175" s="330">
        <f>'Suivi objectifs'!E175</f>
        <v>15</v>
      </c>
      <c r="F175" s="335">
        <f>'Suivi objectifs'!F175</f>
        <v>0</v>
      </c>
    </row>
    <row r="176" spans="1:6" ht="18" x14ac:dyDescent="0.2">
      <c r="A176" s="316"/>
      <c r="B176" s="317"/>
      <c r="C176" s="334" t="s">
        <v>86</v>
      </c>
      <c r="D176" s="330">
        <f>'Suivi objectifs'!D176</f>
        <v>98</v>
      </c>
      <c r="E176" s="330">
        <f>'Suivi objectifs'!E176</f>
        <v>98</v>
      </c>
      <c r="F176" s="335">
        <f>'Suivi objectifs'!F176</f>
        <v>0</v>
      </c>
    </row>
    <row r="177" spans="1:6" ht="18.75" thickBot="1" x14ac:dyDescent="0.25">
      <c r="A177" s="318"/>
      <c r="B177" s="319"/>
      <c r="C177" s="334" t="s">
        <v>87</v>
      </c>
      <c r="D177" s="330">
        <f>'Suivi objectifs'!D177</f>
        <v>0</v>
      </c>
      <c r="E177" s="330">
        <f>'Suivi objectifs'!E177</f>
        <v>0</v>
      </c>
      <c r="F177" s="335">
        <f>'Suivi objectifs'!F177</f>
        <v>0</v>
      </c>
    </row>
    <row r="178" spans="1:6" ht="18" x14ac:dyDescent="0.2">
      <c r="A178" s="314">
        <f>Partenaires!B19</f>
        <v>0</v>
      </c>
      <c r="B178" s="315"/>
      <c r="C178" s="334" t="s">
        <v>36</v>
      </c>
      <c r="D178" s="330">
        <f>'Suivi objectifs'!D178</f>
        <v>198</v>
      </c>
      <c r="E178" s="330">
        <f>'Suivi objectifs'!E178</f>
        <v>198</v>
      </c>
      <c r="F178" s="335">
        <f>'Suivi objectifs'!F178</f>
        <v>0</v>
      </c>
    </row>
    <row r="179" spans="1:6" ht="18" x14ac:dyDescent="0.2">
      <c r="A179" s="316"/>
      <c r="B179" s="317"/>
      <c r="C179" s="334" t="s">
        <v>85</v>
      </c>
      <c r="D179" s="330">
        <f>'Suivi objectifs'!D179</f>
        <v>15</v>
      </c>
      <c r="E179" s="330">
        <f>'Suivi objectifs'!E179</f>
        <v>15</v>
      </c>
      <c r="F179" s="335">
        <f>'Suivi objectifs'!F179</f>
        <v>0</v>
      </c>
    </row>
    <row r="180" spans="1:6" ht="18" x14ac:dyDescent="0.2">
      <c r="A180" s="316"/>
      <c r="B180" s="317"/>
      <c r="C180" s="334" t="s">
        <v>35</v>
      </c>
      <c r="D180" s="330">
        <f>'Suivi objectifs'!D180</f>
        <v>98</v>
      </c>
      <c r="E180" s="330">
        <f>'Suivi objectifs'!E180</f>
        <v>98</v>
      </c>
      <c r="F180" s="335">
        <f>'Suivi objectifs'!F180</f>
        <v>0</v>
      </c>
    </row>
    <row r="181" spans="1:6" ht="18" x14ac:dyDescent="0.2">
      <c r="A181" s="316"/>
      <c r="B181" s="317"/>
      <c r="C181" s="334" t="s">
        <v>86</v>
      </c>
      <c r="D181" s="330">
        <f>'Suivi objectifs'!D181</f>
        <v>0</v>
      </c>
      <c r="E181" s="330">
        <f>'Suivi objectifs'!E181</f>
        <v>0</v>
      </c>
      <c r="F181" s="335">
        <f>'Suivi objectifs'!F181</f>
        <v>0</v>
      </c>
    </row>
    <row r="182" spans="1:6" ht="18.75" thickBot="1" x14ac:dyDescent="0.25">
      <c r="A182" s="318"/>
      <c r="B182" s="319"/>
      <c r="C182" s="334" t="s">
        <v>87</v>
      </c>
      <c r="D182" s="330">
        <f>'Suivi objectifs'!D182</f>
        <v>0</v>
      </c>
      <c r="E182" s="330">
        <f>'Suivi objectifs'!E182</f>
        <v>0</v>
      </c>
      <c r="F182" s="335">
        <f>'Suivi objectifs'!F182</f>
        <v>0</v>
      </c>
    </row>
    <row r="183" spans="1:6" ht="18" x14ac:dyDescent="0.2">
      <c r="A183" s="314">
        <f>Partenaires!B20</f>
        <v>0</v>
      </c>
      <c r="B183" s="315"/>
      <c r="C183" s="334" t="s">
        <v>36</v>
      </c>
      <c r="D183" s="330">
        <f>'Suivi objectifs'!D183</f>
        <v>198</v>
      </c>
      <c r="E183" s="330">
        <f>'Suivi objectifs'!E183</f>
        <v>198</v>
      </c>
      <c r="F183" s="335">
        <f>'Suivi objectifs'!F183</f>
        <v>0</v>
      </c>
    </row>
    <row r="184" spans="1:6" ht="18" x14ac:dyDescent="0.2">
      <c r="A184" s="316"/>
      <c r="B184" s="317"/>
      <c r="C184" s="334" t="s">
        <v>85</v>
      </c>
      <c r="D184" s="330">
        <f>'Suivi objectifs'!D184</f>
        <v>15</v>
      </c>
      <c r="E184" s="330">
        <f>'Suivi objectifs'!E184</f>
        <v>15</v>
      </c>
      <c r="F184" s="335">
        <f>'Suivi objectifs'!F184</f>
        <v>0</v>
      </c>
    </row>
    <row r="185" spans="1:6" ht="18" x14ac:dyDescent="0.2">
      <c r="A185" s="316"/>
      <c r="B185" s="317"/>
      <c r="C185" s="334" t="s">
        <v>35</v>
      </c>
      <c r="D185" s="330">
        <f>'Suivi objectifs'!D185</f>
        <v>98</v>
      </c>
      <c r="E185" s="330">
        <f>'Suivi objectifs'!E185</f>
        <v>98</v>
      </c>
      <c r="F185" s="335">
        <f>'Suivi objectifs'!F185</f>
        <v>0</v>
      </c>
    </row>
    <row r="186" spans="1:6" ht="18" x14ac:dyDescent="0.2">
      <c r="A186" s="316"/>
      <c r="B186" s="317"/>
      <c r="C186" s="334" t="s">
        <v>86</v>
      </c>
      <c r="D186" s="330">
        <f>'Suivi objectifs'!D186</f>
        <v>0</v>
      </c>
      <c r="E186" s="330">
        <f>'Suivi objectifs'!E186</f>
        <v>0</v>
      </c>
      <c r="F186" s="335">
        <f>'Suivi objectifs'!F186</f>
        <v>0</v>
      </c>
    </row>
    <row r="187" spans="1:6" ht="18.75" thickBot="1" x14ac:dyDescent="0.25">
      <c r="A187" s="318"/>
      <c r="B187" s="319"/>
      <c r="C187" s="336" t="s">
        <v>87</v>
      </c>
      <c r="D187" s="337">
        <f>'Suivi objectifs'!D187</f>
        <v>0</v>
      </c>
      <c r="E187" s="337">
        <f>'Suivi objectifs'!E187</f>
        <v>0</v>
      </c>
      <c r="F187" s="338">
        <f>'Suivi objectifs'!F187</f>
        <v>0</v>
      </c>
    </row>
    <row r="188" spans="1:6" ht="18" x14ac:dyDescent="0.2">
      <c r="A188" s="320"/>
      <c r="B188" s="304"/>
    </row>
    <row r="189" spans="1:6" ht="18.75" thickBot="1" x14ac:dyDescent="0.25">
      <c r="A189" s="320"/>
      <c r="B189" s="304"/>
    </row>
    <row r="190" spans="1:6" ht="15.75" customHeight="1" x14ac:dyDescent="0.25">
      <c r="A190" s="321" t="s">
        <v>90</v>
      </c>
      <c r="B190" s="322"/>
      <c r="C190" s="322"/>
      <c r="D190" s="322"/>
      <c r="E190" s="322"/>
      <c r="F190" s="323"/>
    </row>
    <row r="191" spans="1:6" ht="18" x14ac:dyDescent="0.2">
      <c r="A191" s="324" t="s">
        <v>127</v>
      </c>
      <c r="B191" s="304"/>
      <c r="C191" s="302" t="s">
        <v>36</v>
      </c>
      <c r="D191" s="302">
        <f>SUMIF($C$98:$C$187,C191,$D$98:$D$187)</f>
        <v>3168</v>
      </c>
      <c r="E191" s="302">
        <f t="shared" ref="E191" si="29">SUMIF($C$98:$C$187,D191,$D$98:$D$187)</f>
        <v>0</v>
      </c>
      <c r="F191" s="310">
        <f>SUMIF($C$98:$C$187,C191,$F$98:$F$187)</f>
        <v>86</v>
      </c>
    </row>
    <row r="192" spans="1:6" ht="18" x14ac:dyDescent="0.2">
      <c r="A192" s="324"/>
      <c r="B192" s="304"/>
      <c r="C192" s="302" t="s">
        <v>85</v>
      </c>
      <c r="D192" s="302">
        <f t="shared" ref="D192:D195" si="30">SUMIF($C$98:$C$187,C192,$D$98:$D$187)</f>
        <v>636</v>
      </c>
      <c r="E192" s="302">
        <f t="shared" ref="E192:E195" si="31">D192</f>
        <v>636</v>
      </c>
      <c r="F192" s="310">
        <f t="shared" ref="F192:F194" si="32">SUMIF($C$98:$C$187,C192,$F$98:$F$187)</f>
        <v>14</v>
      </c>
    </row>
    <row r="193" spans="1:6" ht="18" x14ac:dyDescent="0.2">
      <c r="A193" s="324"/>
      <c r="B193" s="304"/>
      <c r="C193" s="302" t="s">
        <v>35</v>
      </c>
      <c r="D193" s="302">
        <f t="shared" si="30"/>
        <v>1598</v>
      </c>
      <c r="E193" s="302">
        <f t="shared" si="31"/>
        <v>1598</v>
      </c>
      <c r="F193" s="310">
        <f t="shared" si="32"/>
        <v>58</v>
      </c>
    </row>
    <row r="194" spans="1:6" ht="18" x14ac:dyDescent="0.2">
      <c r="A194" s="324"/>
      <c r="B194" s="304"/>
      <c r="C194" s="302" t="s">
        <v>86</v>
      </c>
      <c r="D194" s="302">
        <f t="shared" si="30"/>
        <v>196</v>
      </c>
      <c r="E194" s="302">
        <f t="shared" si="31"/>
        <v>196</v>
      </c>
      <c r="F194" s="310">
        <f t="shared" si="32"/>
        <v>158</v>
      </c>
    </row>
    <row r="195" spans="1:6" ht="18.75" thickBot="1" x14ac:dyDescent="0.25">
      <c r="A195" s="325"/>
      <c r="B195" s="307"/>
      <c r="C195" s="326" t="s">
        <v>87</v>
      </c>
      <c r="D195" s="326">
        <f t="shared" si="30"/>
        <v>0</v>
      </c>
      <c r="E195" s="326">
        <f t="shared" si="31"/>
        <v>0</v>
      </c>
      <c r="F195" s="327">
        <f>SUMIF($C$98:$C$187,C195,$F$98:$F$187)</f>
        <v>0</v>
      </c>
    </row>
  </sheetData>
  <sheetProtection password="DDEF" sheet="1" objects="1" scenarios="1"/>
  <mergeCells count="40">
    <mergeCell ref="A173:A177"/>
    <mergeCell ref="A178:A182"/>
    <mergeCell ref="A183:A187"/>
    <mergeCell ref="A190:F190"/>
    <mergeCell ref="A191:A195"/>
    <mergeCell ref="A143:A147"/>
    <mergeCell ref="A148:A152"/>
    <mergeCell ref="A153:A157"/>
    <mergeCell ref="A158:A162"/>
    <mergeCell ref="A163:A167"/>
    <mergeCell ref="A168:A172"/>
    <mergeCell ref="A113:A117"/>
    <mergeCell ref="A118:A122"/>
    <mergeCell ref="A123:A127"/>
    <mergeCell ref="A128:A132"/>
    <mergeCell ref="A133:A137"/>
    <mergeCell ref="A138:A142"/>
    <mergeCell ref="A84:A88"/>
    <mergeCell ref="A89:A93"/>
    <mergeCell ref="A95:F96"/>
    <mergeCell ref="A98:A102"/>
    <mergeCell ref="A103:A107"/>
    <mergeCell ref="A108:A112"/>
    <mergeCell ref="A54:A58"/>
    <mergeCell ref="A59:A63"/>
    <mergeCell ref="A64:A68"/>
    <mergeCell ref="A69:A73"/>
    <mergeCell ref="A74:A78"/>
    <mergeCell ref="A79:A83"/>
    <mergeCell ref="A24:A28"/>
    <mergeCell ref="A29:A33"/>
    <mergeCell ref="A34:A38"/>
    <mergeCell ref="A39:A43"/>
    <mergeCell ref="A44:A48"/>
    <mergeCell ref="A49:A53"/>
    <mergeCell ref="A1:F2"/>
    <mergeCell ref="A4:A8"/>
    <mergeCell ref="A9:A13"/>
    <mergeCell ref="A14:A18"/>
    <mergeCell ref="A19:A23"/>
  </mergeCells>
  <conditionalFormatting sqref="A1:XFD1048576">
    <cfRule type="cellIs" dxfId="2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5"/>
  <dimension ref="A1:J24"/>
  <sheetViews>
    <sheetView workbookViewId="0">
      <selection activeCell="K13" sqref="K13"/>
    </sheetView>
  </sheetViews>
  <sheetFormatPr baseColWidth="10" defaultRowHeight="15" x14ac:dyDescent="0.2"/>
  <cols>
    <col min="1" max="1" width="28.5703125" style="24" customWidth="1"/>
    <col min="2" max="4" width="9.140625" style="24" customWidth="1"/>
    <col min="5" max="5" width="11.28515625" style="24" customWidth="1"/>
    <col min="6" max="6" width="12.5703125" style="24" customWidth="1"/>
    <col min="7" max="7" width="8.85546875" style="24" customWidth="1"/>
    <col min="8" max="8" width="10.85546875" style="24" customWidth="1"/>
    <col min="9" max="9" width="12.5703125" style="25" customWidth="1"/>
    <col min="10" max="10" width="19.42578125" style="25" customWidth="1"/>
    <col min="11" max="16384" width="11.42578125" style="24"/>
  </cols>
  <sheetData>
    <row r="1" spans="1:10" ht="15.75" thickBot="1" x14ac:dyDescent="0.25">
      <c r="A1" s="75"/>
      <c r="B1" s="26"/>
      <c r="C1" s="26"/>
      <c r="D1" s="26"/>
      <c r="E1" s="26"/>
      <c r="F1" s="26"/>
      <c r="G1" s="26"/>
      <c r="H1" s="26"/>
      <c r="I1" s="76"/>
      <c r="J1" s="77"/>
    </row>
    <row r="2" spans="1:10" ht="21" thickBot="1" x14ac:dyDescent="0.35">
      <c r="A2" s="110" t="s">
        <v>38</v>
      </c>
      <c r="B2" s="111"/>
      <c r="C2" s="111"/>
      <c r="D2" s="111"/>
      <c r="E2" s="111"/>
      <c r="F2" s="111"/>
      <c r="G2" s="111"/>
      <c r="H2" s="111"/>
      <c r="I2" s="111"/>
      <c r="J2" s="112"/>
    </row>
    <row r="3" spans="1:10" x14ac:dyDescent="0.2">
      <c r="A3" s="64" t="s">
        <v>39</v>
      </c>
      <c r="B3" s="113">
        <f ca="1">'Suivi Contrats'!B2:E2</f>
        <v>41729</v>
      </c>
      <c r="C3" s="113"/>
      <c r="D3" s="113"/>
      <c r="E3" s="113"/>
      <c r="F3" s="65"/>
      <c r="G3" s="66"/>
      <c r="H3" s="114" t="s">
        <v>31</v>
      </c>
      <c r="I3" s="114"/>
      <c r="J3" s="67">
        <f>'Suivi Contrats'!J2</f>
        <v>41664</v>
      </c>
    </row>
    <row r="4" spans="1:10" ht="47.25" x14ac:dyDescent="0.25">
      <c r="A4" s="365" t="s">
        <v>24</v>
      </c>
      <c r="B4" s="366" t="s">
        <v>25</v>
      </c>
      <c r="C4" s="366" t="s">
        <v>34</v>
      </c>
      <c r="D4" s="366" t="s">
        <v>33</v>
      </c>
      <c r="E4" s="366" t="s">
        <v>26</v>
      </c>
      <c r="F4" s="366" t="s">
        <v>27</v>
      </c>
      <c r="G4" s="366" t="s">
        <v>28</v>
      </c>
      <c r="H4" s="366" t="s">
        <v>29</v>
      </c>
      <c r="I4" s="367" t="s">
        <v>84</v>
      </c>
      <c r="J4" s="368" t="s">
        <v>32</v>
      </c>
    </row>
    <row r="5" spans="1:10" x14ac:dyDescent="0.2">
      <c r="A5" s="370" t="str">
        <f>'Suivi Contrats'!A4</f>
        <v>Mr. Bean</v>
      </c>
      <c r="B5" s="369">
        <f>'Suivi Contrats'!B4</f>
        <v>840</v>
      </c>
      <c r="C5" s="369">
        <f>'Suivi Contrats'!C4</f>
        <v>-500</v>
      </c>
      <c r="D5" s="369">
        <f>'Suivi Contrats'!D4</f>
        <v>340</v>
      </c>
      <c r="E5" s="369">
        <f>'Suivi Contrats'!E4</f>
        <v>35</v>
      </c>
      <c r="F5" s="369">
        <f>'Suivi Contrats'!F4</f>
        <v>140</v>
      </c>
      <c r="G5" s="369">
        <f>'Suivi Contrats'!G4</f>
        <v>200</v>
      </c>
      <c r="H5" s="369">
        <f>'Suivi Contrats'!H4</f>
        <v>0</v>
      </c>
      <c r="I5" s="369">
        <f ca="1">'Suivi Contrats'!I4</f>
        <v>-125</v>
      </c>
      <c r="J5" s="371">
        <f>'Suivi Contrats'!J4</f>
        <v>41704</v>
      </c>
    </row>
    <row r="6" spans="1:10" x14ac:dyDescent="0.2">
      <c r="A6" s="370" t="str">
        <f>'Suivi Contrats'!A5</f>
        <v>Miss. Bean</v>
      </c>
      <c r="B6" s="369">
        <f>'Suivi Contrats'!B5</f>
        <v>840</v>
      </c>
      <c r="C6" s="369">
        <f>'Suivi Contrats'!C5</f>
        <v>102</v>
      </c>
      <c r="D6" s="369">
        <f>'Suivi Contrats'!D5</f>
        <v>942</v>
      </c>
      <c r="E6" s="369">
        <f>'Suivi Contrats'!E5</f>
        <v>35</v>
      </c>
      <c r="F6" s="369">
        <f>'Suivi Contrats'!F5</f>
        <v>315</v>
      </c>
      <c r="G6" s="369">
        <f>'Suivi Contrats'!G5</f>
        <v>627</v>
      </c>
      <c r="H6" s="369">
        <f>'Suivi Contrats'!H5</f>
        <v>0</v>
      </c>
      <c r="I6" s="369">
        <f ca="1">'Suivi Contrats'!I5</f>
        <v>302.00000000000728</v>
      </c>
      <c r="J6" s="371">
        <f>'Suivi Contrats'!J5</f>
        <v>41789.4</v>
      </c>
    </row>
    <row r="7" spans="1:10" x14ac:dyDescent="0.2">
      <c r="A7" s="370">
        <f>'Suivi Contrats'!A6</f>
        <v>0</v>
      </c>
      <c r="B7" s="369">
        <f>'Suivi Contrats'!B6</f>
        <v>0</v>
      </c>
      <c r="C7" s="369">
        <f>'Suivi Contrats'!C6</f>
        <v>0</v>
      </c>
      <c r="D7" s="369">
        <f>'Suivi Contrats'!D6</f>
        <v>0</v>
      </c>
      <c r="E7" s="369">
        <f>'Suivi Contrats'!E6</f>
        <v>0</v>
      </c>
      <c r="F7" s="369">
        <f>'Suivi Contrats'!F6</f>
        <v>0</v>
      </c>
      <c r="G7" s="369">
        <f>'Suivi Contrats'!G6</f>
        <v>0</v>
      </c>
      <c r="H7" s="369">
        <f>'Suivi Contrats'!H6</f>
        <v>0</v>
      </c>
      <c r="I7" s="369">
        <f>'Suivi Contrats'!I6</f>
        <v>0</v>
      </c>
      <c r="J7" s="371">
        <f>'Suivi Contrats'!J6</f>
        <v>0</v>
      </c>
    </row>
    <row r="8" spans="1:10" x14ac:dyDescent="0.2">
      <c r="A8" s="370">
        <f>'Suivi Contrats'!A7</f>
        <v>0</v>
      </c>
      <c r="B8" s="369">
        <f>'Suivi Contrats'!B7</f>
        <v>0</v>
      </c>
      <c r="C8" s="369">
        <f>'Suivi Contrats'!C7</f>
        <v>0</v>
      </c>
      <c r="D8" s="369">
        <f>'Suivi Contrats'!D7</f>
        <v>0</v>
      </c>
      <c r="E8" s="369">
        <f>'Suivi Contrats'!E7</f>
        <v>0</v>
      </c>
      <c r="F8" s="369">
        <f>'Suivi Contrats'!F7</f>
        <v>0</v>
      </c>
      <c r="G8" s="369">
        <f>'Suivi Contrats'!G7</f>
        <v>0</v>
      </c>
      <c r="H8" s="369">
        <f>'Suivi Contrats'!H7</f>
        <v>0</v>
      </c>
      <c r="I8" s="369">
        <f>'Suivi Contrats'!I7</f>
        <v>0</v>
      </c>
      <c r="J8" s="371">
        <f>'Suivi Contrats'!J7</f>
        <v>0</v>
      </c>
    </row>
    <row r="9" spans="1:10" x14ac:dyDescent="0.2">
      <c r="A9" s="370">
        <f>'Suivi Contrats'!A8</f>
        <v>0</v>
      </c>
      <c r="B9" s="369">
        <f>'Suivi Contrats'!B8</f>
        <v>0</v>
      </c>
      <c r="C9" s="369">
        <f>'Suivi Contrats'!C8</f>
        <v>0</v>
      </c>
      <c r="D9" s="369">
        <f>'Suivi Contrats'!D8</f>
        <v>0</v>
      </c>
      <c r="E9" s="369">
        <f>'Suivi Contrats'!E8</f>
        <v>0</v>
      </c>
      <c r="F9" s="369">
        <f>'Suivi Contrats'!F8</f>
        <v>0</v>
      </c>
      <c r="G9" s="369">
        <f>'Suivi Contrats'!G8</f>
        <v>0</v>
      </c>
      <c r="H9" s="369">
        <f>'Suivi Contrats'!H8</f>
        <v>0</v>
      </c>
      <c r="I9" s="369">
        <f>'Suivi Contrats'!I8</f>
        <v>0</v>
      </c>
      <c r="J9" s="371">
        <f>'Suivi Contrats'!J8</f>
        <v>0</v>
      </c>
    </row>
    <row r="10" spans="1:10" x14ac:dyDescent="0.2">
      <c r="A10" s="370">
        <f>'Suivi Contrats'!A9</f>
        <v>0</v>
      </c>
      <c r="B10" s="369">
        <f>'Suivi Contrats'!B9</f>
        <v>0</v>
      </c>
      <c r="C10" s="369">
        <f>'Suivi Contrats'!C9</f>
        <v>0</v>
      </c>
      <c r="D10" s="369">
        <f>'Suivi Contrats'!D9</f>
        <v>0</v>
      </c>
      <c r="E10" s="369">
        <f>'Suivi Contrats'!E9</f>
        <v>0</v>
      </c>
      <c r="F10" s="369">
        <f>'Suivi Contrats'!F9</f>
        <v>0</v>
      </c>
      <c r="G10" s="369">
        <f>'Suivi Contrats'!G9</f>
        <v>0</v>
      </c>
      <c r="H10" s="369">
        <f>'Suivi Contrats'!H9</f>
        <v>0</v>
      </c>
      <c r="I10" s="369">
        <f>'Suivi Contrats'!I9</f>
        <v>0</v>
      </c>
      <c r="J10" s="371">
        <f>'Suivi Contrats'!J9</f>
        <v>0</v>
      </c>
    </row>
    <row r="11" spans="1:10" x14ac:dyDescent="0.2">
      <c r="A11" s="370">
        <f>'Suivi Contrats'!A10</f>
        <v>0</v>
      </c>
      <c r="B11" s="369">
        <f>'Suivi Contrats'!B10</f>
        <v>0</v>
      </c>
      <c r="C11" s="369">
        <f>'Suivi Contrats'!C10</f>
        <v>0</v>
      </c>
      <c r="D11" s="369">
        <f>'Suivi Contrats'!D10</f>
        <v>0</v>
      </c>
      <c r="E11" s="369">
        <f>'Suivi Contrats'!E10</f>
        <v>0</v>
      </c>
      <c r="F11" s="369">
        <f>'Suivi Contrats'!F10</f>
        <v>0</v>
      </c>
      <c r="G11" s="369">
        <f>'Suivi Contrats'!G10</f>
        <v>0</v>
      </c>
      <c r="H11" s="369">
        <f>'Suivi Contrats'!H10</f>
        <v>0</v>
      </c>
      <c r="I11" s="369">
        <f>'Suivi Contrats'!I10</f>
        <v>0</v>
      </c>
      <c r="J11" s="371">
        <f>'Suivi Contrats'!J10</f>
        <v>0</v>
      </c>
    </row>
    <row r="12" spans="1:10" x14ac:dyDescent="0.2">
      <c r="A12" s="370">
        <f>'Suivi Contrats'!A11</f>
        <v>0</v>
      </c>
      <c r="B12" s="369">
        <f>'Suivi Contrats'!B11</f>
        <v>0</v>
      </c>
      <c r="C12" s="369">
        <f>'Suivi Contrats'!C11</f>
        <v>0</v>
      </c>
      <c r="D12" s="369">
        <f>'Suivi Contrats'!D11</f>
        <v>0</v>
      </c>
      <c r="E12" s="369">
        <f>'Suivi Contrats'!E11</f>
        <v>0</v>
      </c>
      <c r="F12" s="369">
        <f>'Suivi Contrats'!F11</f>
        <v>0</v>
      </c>
      <c r="G12" s="369">
        <f>'Suivi Contrats'!G11</f>
        <v>0</v>
      </c>
      <c r="H12" s="369">
        <f>'Suivi Contrats'!H11</f>
        <v>0</v>
      </c>
      <c r="I12" s="369">
        <f>'Suivi Contrats'!I11</f>
        <v>0</v>
      </c>
      <c r="J12" s="371">
        <f>'Suivi Contrats'!J11</f>
        <v>0</v>
      </c>
    </row>
    <row r="13" spans="1:10" x14ac:dyDescent="0.2">
      <c r="A13" s="370">
        <f>'Suivi Contrats'!A12</f>
        <v>0</v>
      </c>
      <c r="B13" s="369">
        <f>'Suivi Contrats'!B12</f>
        <v>0</v>
      </c>
      <c r="C13" s="369">
        <f>'Suivi Contrats'!C12</f>
        <v>0</v>
      </c>
      <c r="D13" s="369">
        <f>'Suivi Contrats'!D12</f>
        <v>0</v>
      </c>
      <c r="E13" s="369">
        <f>'Suivi Contrats'!E12</f>
        <v>0</v>
      </c>
      <c r="F13" s="369">
        <f>'Suivi Contrats'!F12</f>
        <v>0</v>
      </c>
      <c r="G13" s="369">
        <f>'Suivi Contrats'!G12</f>
        <v>0</v>
      </c>
      <c r="H13" s="369">
        <f>'Suivi Contrats'!H12</f>
        <v>0</v>
      </c>
      <c r="I13" s="369">
        <f>'Suivi Contrats'!I12</f>
        <v>0</v>
      </c>
      <c r="J13" s="371">
        <f>'Suivi Contrats'!J12</f>
        <v>0</v>
      </c>
    </row>
    <row r="14" spans="1:10" x14ac:dyDescent="0.2">
      <c r="A14" s="370">
        <f>'Suivi Contrats'!A13</f>
        <v>0</v>
      </c>
      <c r="B14" s="369">
        <f>'Suivi Contrats'!B13</f>
        <v>0</v>
      </c>
      <c r="C14" s="369">
        <f>'Suivi Contrats'!C13</f>
        <v>0</v>
      </c>
      <c r="D14" s="369">
        <f>'Suivi Contrats'!D13</f>
        <v>0</v>
      </c>
      <c r="E14" s="369">
        <f>'Suivi Contrats'!E13</f>
        <v>0</v>
      </c>
      <c r="F14" s="369">
        <f>'Suivi Contrats'!F13</f>
        <v>0</v>
      </c>
      <c r="G14" s="369">
        <f>'Suivi Contrats'!G13</f>
        <v>0</v>
      </c>
      <c r="H14" s="369">
        <f>'Suivi Contrats'!H13</f>
        <v>0</v>
      </c>
      <c r="I14" s="369">
        <f>'Suivi Contrats'!I13</f>
        <v>0</v>
      </c>
      <c r="J14" s="371">
        <f>'Suivi Contrats'!J13</f>
        <v>0</v>
      </c>
    </row>
    <row r="15" spans="1:10" x14ac:dyDescent="0.2">
      <c r="A15" s="370">
        <f>'Suivi Contrats'!A14</f>
        <v>0</v>
      </c>
      <c r="B15" s="369">
        <f>'Suivi Contrats'!B14</f>
        <v>0</v>
      </c>
      <c r="C15" s="369">
        <f>'Suivi Contrats'!C14</f>
        <v>0</v>
      </c>
      <c r="D15" s="369">
        <f>'Suivi Contrats'!D14</f>
        <v>0</v>
      </c>
      <c r="E15" s="369">
        <f>'Suivi Contrats'!E14</f>
        <v>0</v>
      </c>
      <c r="F15" s="369">
        <f>'Suivi Contrats'!F14</f>
        <v>0</v>
      </c>
      <c r="G15" s="369">
        <f>'Suivi Contrats'!G14</f>
        <v>0</v>
      </c>
      <c r="H15" s="369">
        <f>'Suivi Contrats'!H14</f>
        <v>0</v>
      </c>
      <c r="I15" s="369">
        <f>'Suivi Contrats'!I14</f>
        <v>0</v>
      </c>
      <c r="J15" s="371">
        <f>'Suivi Contrats'!J14</f>
        <v>0</v>
      </c>
    </row>
    <row r="16" spans="1:10" x14ac:dyDescent="0.2">
      <c r="A16" s="370">
        <f>'Suivi Contrats'!A15</f>
        <v>0</v>
      </c>
      <c r="B16" s="369">
        <f>'Suivi Contrats'!B15</f>
        <v>0</v>
      </c>
      <c r="C16" s="369">
        <f>'Suivi Contrats'!C15</f>
        <v>0</v>
      </c>
      <c r="D16" s="369">
        <f>'Suivi Contrats'!D15</f>
        <v>0</v>
      </c>
      <c r="E16" s="369">
        <f>'Suivi Contrats'!E15</f>
        <v>0</v>
      </c>
      <c r="F16" s="369">
        <f>'Suivi Contrats'!F15</f>
        <v>0</v>
      </c>
      <c r="G16" s="369">
        <f>'Suivi Contrats'!G15</f>
        <v>0</v>
      </c>
      <c r="H16" s="369">
        <f>'Suivi Contrats'!H15</f>
        <v>0</v>
      </c>
      <c r="I16" s="369">
        <f>'Suivi Contrats'!I15</f>
        <v>0</v>
      </c>
      <c r="J16" s="371">
        <f>'Suivi Contrats'!J15</f>
        <v>0</v>
      </c>
    </row>
    <row r="17" spans="1:10" x14ac:dyDescent="0.2">
      <c r="A17" s="370">
        <f>'Suivi Contrats'!A16</f>
        <v>0</v>
      </c>
      <c r="B17" s="369">
        <f>'Suivi Contrats'!B16</f>
        <v>0</v>
      </c>
      <c r="C17" s="369">
        <f>'Suivi Contrats'!C16</f>
        <v>0</v>
      </c>
      <c r="D17" s="369">
        <f>'Suivi Contrats'!D16</f>
        <v>0</v>
      </c>
      <c r="E17" s="369">
        <f>'Suivi Contrats'!E16</f>
        <v>0</v>
      </c>
      <c r="F17" s="369">
        <f>'Suivi Contrats'!F16</f>
        <v>0</v>
      </c>
      <c r="G17" s="369">
        <f>'Suivi Contrats'!G16</f>
        <v>0</v>
      </c>
      <c r="H17" s="369">
        <f>'Suivi Contrats'!H16</f>
        <v>0</v>
      </c>
      <c r="I17" s="369">
        <f>'Suivi Contrats'!I16</f>
        <v>0</v>
      </c>
      <c r="J17" s="371">
        <f>'Suivi Contrats'!J16</f>
        <v>0</v>
      </c>
    </row>
    <row r="18" spans="1:10" x14ac:dyDescent="0.2">
      <c r="A18" s="370">
        <f>'Suivi Contrats'!A17</f>
        <v>0</v>
      </c>
      <c r="B18" s="369">
        <f>'Suivi Contrats'!B17</f>
        <v>0</v>
      </c>
      <c r="C18" s="369">
        <f>'Suivi Contrats'!C17</f>
        <v>0</v>
      </c>
      <c r="D18" s="369">
        <f>'Suivi Contrats'!D17</f>
        <v>0</v>
      </c>
      <c r="E18" s="369">
        <f>'Suivi Contrats'!E17</f>
        <v>0</v>
      </c>
      <c r="F18" s="369">
        <f>'Suivi Contrats'!F17</f>
        <v>0</v>
      </c>
      <c r="G18" s="369">
        <f>'Suivi Contrats'!G17</f>
        <v>0</v>
      </c>
      <c r="H18" s="369">
        <f>'Suivi Contrats'!H17</f>
        <v>0</v>
      </c>
      <c r="I18" s="369">
        <f>'Suivi Contrats'!I17</f>
        <v>0</v>
      </c>
      <c r="J18" s="371">
        <f>'Suivi Contrats'!J17</f>
        <v>0</v>
      </c>
    </row>
    <row r="19" spans="1:10" x14ac:dyDescent="0.2">
      <c r="A19" s="370">
        <f>'Suivi Contrats'!A18</f>
        <v>0</v>
      </c>
      <c r="B19" s="369">
        <f>'Suivi Contrats'!B18</f>
        <v>0</v>
      </c>
      <c r="C19" s="369">
        <f>'Suivi Contrats'!C18</f>
        <v>0</v>
      </c>
      <c r="D19" s="369">
        <f>'Suivi Contrats'!D18</f>
        <v>0</v>
      </c>
      <c r="E19" s="369">
        <f>'Suivi Contrats'!E18</f>
        <v>0</v>
      </c>
      <c r="F19" s="369">
        <f>'Suivi Contrats'!F18</f>
        <v>0</v>
      </c>
      <c r="G19" s="369">
        <f>'Suivi Contrats'!G18</f>
        <v>0</v>
      </c>
      <c r="H19" s="369">
        <f>'Suivi Contrats'!H18</f>
        <v>0</v>
      </c>
      <c r="I19" s="369">
        <f>'Suivi Contrats'!I18</f>
        <v>0</v>
      </c>
      <c r="J19" s="371">
        <f>'Suivi Contrats'!J18</f>
        <v>0</v>
      </c>
    </row>
    <row r="20" spans="1:10" x14ac:dyDescent="0.2">
      <c r="A20" s="370">
        <f>'Suivi Contrats'!A19</f>
        <v>0</v>
      </c>
      <c r="B20" s="369">
        <f>'Suivi Contrats'!B19</f>
        <v>0</v>
      </c>
      <c r="C20" s="369">
        <f>'Suivi Contrats'!C19</f>
        <v>0</v>
      </c>
      <c r="D20" s="369">
        <f>'Suivi Contrats'!D19</f>
        <v>0</v>
      </c>
      <c r="E20" s="369">
        <f>'Suivi Contrats'!E19</f>
        <v>0</v>
      </c>
      <c r="F20" s="369">
        <f>'Suivi Contrats'!F19</f>
        <v>0</v>
      </c>
      <c r="G20" s="369">
        <f>'Suivi Contrats'!G19</f>
        <v>0</v>
      </c>
      <c r="H20" s="369">
        <f>'Suivi Contrats'!H19</f>
        <v>0</v>
      </c>
      <c r="I20" s="369">
        <f>'Suivi Contrats'!I19</f>
        <v>0</v>
      </c>
      <c r="J20" s="371">
        <f>'Suivi Contrats'!J19</f>
        <v>0</v>
      </c>
    </row>
    <row r="21" spans="1:10" x14ac:dyDescent="0.2">
      <c r="A21" s="370">
        <f>'Suivi Contrats'!A20</f>
        <v>0</v>
      </c>
      <c r="B21" s="369">
        <f>'Suivi Contrats'!B20</f>
        <v>0</v>
      </c>
      <c r="C21" s="369">
        <f>'Suivi Contrats'!C20</f>
        <v>0</v>
      </c>
      <c r="D21" s="369">
        <f>'Suivi Contrats'!D20</f>
        <v>0</v>
      </c>
      <c r="E21" s="369">
        <f>'Suivi Contrats'!E20</f>
        <v>0</v>
      </c>
      <c r="F21" s="369">
        <f>'Suivi Contrats'!F20</f>
        <v>0</v>
      </c>
      <c r="G21" s="369">
        <f>'Suivi Contrats'!G20</f>
        <v>0</v>
      </c>
      <c r="H21" s="369">
        <f>'Suivi Contrats'!H20</f>
        <v>0</v>
      </c>
      <c r="I21" s="369">
        <f>'Suivi Contrats'!I20</f>
        <v>0</v>
      </c>
      <c r="J21" s="371">
        <f>'Suivi Contrats'!J20</f>
        <v>0</v>
      </c>
    </row>
    <row r="22" spans="1:10" x14ac:dyDescent="0.2">
      <c r="A22" s="370">
        <f>'Suivi Contrats'!A21</f>
        <v>0</v>
      </c>
      <c r="B22" s="369">
        <f>'Suivi Contrats'!B21</f>
        <v>0</v>
      </c>
      <c r="C22" s="369">
        <f>'Suivi Contrats'!C21</f>
        <v>0</v>
      </c>
      <c r="D22" s="369">
        <f>'Suivi Contrats'!D21</f>
        <v>0</v>
      </c>
      <c r="E22" s="369">
        <f>'Suivi Contrats'!E21</f>
        <v>0</v>
      </c>
      <c r="F22" s="369">
        <f>'Suivi Contrats'!F21</f>
        <v>0</v>
      </c>
      <c r="G22" s="369">
        <f>'Suivi Contrats'!G21</f>
        <v>0</v>
      </c>
      <c r="H22" s="369">
        <f>'Suivi Contrats'!H21</f>
        <v>0</v>
      </c>
      <c r="I22" s="369">
        <f>'Suivi Contrats'!I21</f>
        <v>0</v>
      </c>
      <c r="J22" s="371">
        <f>'Suivi Contrats'!J21</f>
        <v>0</v>
      </c>
    </row>
    <row r="23" spans="1:10" x14ac:dyDescent="0.2">
      <c r="A23" s="370">
        <f>'Suivi Contrats'!A22</f>
        <v>0</v>
      </c>
      <c r="B23" s="369">
        <f>'Suivi Contrats'!B22</f>
        <v>0</v>
      </c>
      <c r="C23" s="369">
        <f>'Suivi Contrats'!C22</f>
        <v>0</v>
      </c>
      <c r="D23" s="369">
        <f>'Suivi Contrats'!D22</f>
        <v>0</v>
      </c>
      <c r="E23" s="369">
        <f>'Suivi Contrats'!E22</f>
        <v>0</v>
      </c>
      <c r="F23" s="369">
        <f>'Suivi Contrats'!F22</f>
        <v>0</v>
      </c>
      <c r="G23" s="369">
        <f>'Suivi Contrats'!G22</f>
        <v>0</v>
      </c>
      <c r="H23" s="369">
        <f>'Suivi Contrats'!H22</f>
        <v>0</v>
      </c>
      <c r="I23" s="369">
        <f>'Suivi Contrats'!I22</f>
        <v>0</v>
      </c>
      <c r="J23" s="371">
        <f>'Suivi Contrats'!J22</f>
        <v>0</v>
      </c>
    </row>
    <row r="24" spans="1:10" ht="16.5" thickBot="1" x14ac:dyDescent="0.3">
      <c r="A24" s="68" t="s">
        <v>37</v>
      </c>
      <c r="B24" s="69"/>
      <c r="C24" s="69"/>
      <c r="D24" s="69">
        <f>SUM(D5:D23)</f>
        <v>1282</v>
      </c>
      <c r="E24" s="69"/>
      <c r="F24" s="69">
        <f t="shared" ref="F24" si="0">SUM(F5:F23)</f>
        <v>455</v>
      </c>
      <c r="G24" s="69">
        <f t="shared" ref="G24" si="1">SUM(G5:G23)</f>
        <v>827</v>
      </c>
      <c r="H24" s="69">
        <f t="shared" ref="H24" si="2">SUM(H5:H23)</f>
        <v>0</v>
      </c>
      <c r="I24" s="69">
        <f ca="1">SUMIFS(I5:I23,I5:I23,0)</f>
        <v>0</v>
      </c>
      <c r="J24" s="70"/>
    </row>
  </sheetData>
  <sheetProtection password="DDEF" sheet="1" objects="1" scenarios="1"/>
  <mergeCells count="3">
    <mergeCell ref="A2:J2"/>
    <mergeCell ref="B3:E3"/>
    <mergeCell ref="H3:I3"/>
  </mergeCells>
  <conditionalFormatting sqref="A7:J23">
    <cfRule type="cellIs" dxfId="1" priority="1" operator="equal">
      <formula>0</formula>
    </cfRule>
    <cfRule type="containsErrors" dxfId="0" priority="2">
      <formula>ISERROR(A7)</formula>
    </cfRule>
  </conditionalFormatting>
  <pageMargins left="0.25" right="0.25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Instructions</vt:lpstr>
      <vt:lpstr>La Puce sommaire</vt:lpstr>
      <vt:lpstr>Partenaires</vt:lpstr>
      <vt:lpstr>Animateurs</vt:lpstr>
      <vt:lpstr>Suivi Contrats</vt:lpstr>
      <vt:lpstr>Suivi objectifs</vt:lpstr>
      <vt:lpstr>Suivi rapports</vt:lpstr>
      <vt:lpstr>Suivi objectifs IMPRESSION</vt:lpstr>
      <vt:lpstr>Suivi contrats IMPRESSION</vt:lpstr>
      <vt:lpstr>Paramètres</vt:lpstr>
    </vt:vector>
  </TitlesOfParts>
  <Company>La Puce Ressource Informatique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Ahyi</dc:creator>
  <cp:lastModifiedBy>Marie Ahyi</cp:lastModifiedBy>
  <cp:lastPrinted>2014-02-13T15:46:58Z</cp:lastPrinted>
  <dcterms:created xsi:type="dcterms:W3CDTF">2013-10-01T17:40:22Z</dcterms:created>
  <dcterms:modified xsi:type="dcterms:W3CDTF">2014-02-14T16:26:31Z</dcterms:modified>
</cp:coreProperties>
</file>